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tabRatio="509"/>
  </bookViews>
  <sheets>
    <sheet name="2020-2021 свод" sheetId="10" r:id="rId1"/>
    <sheet name="2020-2021 диаграммы" sheetId="11" r:id="rId2"/>
    <sheet name="2020-2021 исходные" sheetId="9" r:id="rId3"/>
  </sheets>
  <definedNames>
    <definedName name="_xlnm._FilterDatabase" localSheetId="2" hidden="1">'2020-2021 исходные'!$B$4:$T$4</definedName>
    <definedName name="_xlnm._FilterDatabase" localSheetId="0" hidden="1">'2020-2021 свод'!$B$4:$W$4</definedName>
  </definedNames>
  <calcPr calcId="152511"/>
</workbook>
</file>

<file path=xl/calcChain.xml><?xml version="1.0" encoding="utf-8"?>
<calcChain xmlns="http://schemas.openxmlformats.org/spreadsheetml/2006/main">
  <c r="D115" i="10" l="1"/>
  <c r="O83" i="10"/>
  <c r="S83" i="10"/>
  <c r="S82" i="9" l="1"/>
  <c r="S82" i="10" s="1"/>
  <c r="P82" i="9"/>
  <c r="O82" i="10" s="1"/>
  <c r="L82" i="9"/>
  <c r="K82" i="10" s="1"/>
  <c r="I82" i="9"/>
  <c r="G82" i="10" s="1"/>
  <c r="F82" i="9"/>
  <c r="D82" i="10" s="1"/>
  <c r="O116" i="9" l="1"/>
  <c r="O84" i="9"/>
  <c r="O68" i="9"/>
  <c r="O48" i="9"/>
  <c r="O30" i="9"/>
  <c r="O17" i="9"/>
  <c r="O7" i="9"/>
  <c r="K116" i="9"/>
  <c r="K84" i="9"/>
  <c r="K68" i="9"/>
  <c r="K48" i="9"/>
  <c r="K30" i="9"/>
  <c r="K17" i="9"/>
  <c r="K7" i="9"/>
  <c r="R84" i="9"/>
  <c r="Q84" i="9"/>
  <c r="N84" i="9"/>
  <c r="M84" i="9"/>
  <c r="J84" i="9"/>
  <c r="E84" i="9"/>
  <c r="D84" i="9"/>
  <c r="G84" i="9"/>
  <c r="H84" i="9"/>
  <c r="H7" i="9"/>
  <c r="H17" i="9"/>
  <c r="H30" i="9"/>
  <c r="H48" i="9"/>
  <c r="H68" i="9"/>
  <c r="H116" i="9"/>
  <c r="P115" i="9"/>
  <c r="O115" i="10" s="1"/>
  <c r="S115" i="9"/>
  <c r="S115" i="10" s="1"/>
  <c r="L115" i="9"/>
  <c r="K115" i="10" s="1"/>
  <c r="I115" i="9"/>
  <c r="G115" i="10" s="1"/>
  <c r="P15" i="9" l="1"/>
  <c r="D7" i="9" l="1"/>
  <c r="E7" i="9"/>
  <c r="G7" i="9"/>
  <c r="J7" i="9"/>
  <c r="F8" i="9"/>
  <c r="I8" i="9"/>
  <c r="F9" i="9"/>
  <c r="I9" i="9"/>
  <c r="F10" i="9"/>
  <c r="I10" i="9"/>
  <c r="F11" i="9"/>
  <c r="I11" i="9"/>
  <c r="F12" i="9"/>
  <c r="I12" i="9"/>
  <c r="F13" i="9"/>
  <c r="I13" i="9"/>
  <c r="F14" i="9"/>
  <c r="I14" i="9"/>
  <c r="F15" i="9"/>
  <c r="I15" i="9"/>
  <c r="F16" i="9"/>
  <c r="I16" i="9"/>
  <c r="D17" i="9"/>
  <c r="E17" i="9"/>
  <c r="G17" i="9"/>
  <c r="J17" i="9"/>
  <c r="F18" i="9"/>
  <c r="I18" i="9"/>
  <c r="F19" i="9"/>
  <c r="I19" i="9"/>
  <c r="F20" i="9"/>
  <c r="I20" i="9"/>
  <c r="F21" i="9"/>
  <c r="I21" i="9"/>
  <c r="F22" i="9"/>
  <c r="I22" i="9"/>
  <c r="F23" i="9"/>
  <c r="I23" i="9"/>
  <c r="F24" i="9"/>
  <c r="I24" i="9"/>
  <c r="F25" i="9"/>
  <c r="I25" i="9"/>
  <c r="F26" i="9"/>
  <c r="I26" i="9"/>
  <c r="F27" i="9"/>
  <c r="I27" i="9"/>
  <c r="F28" i="9"/>
  <c r="I28" i="9"/>
  <c r="F29" i="9"/>
  <c r="I29" i="9"/>
  <c r="D30" i="9"/>
  <c r="E30" i="9"/>
  <c r="G30" i="9"/>
  <c r="J30" i="9"/>
  <c r="F31" i="9"/>
  <c r="I31" i="9"/>
  <c r="F32" i="9"/>
  <c r="I32" i="9"/>
  <c r="F33" i="9"/>
  <c r="I33" i="9"/>
  <c r="F34" i="9"/>
  <c r="I34" i="9"/>
  <c r="F35" i="9"/>
  <c r="I35" i="9"/>
  <c r="F36" i="9"/>
  <c r="I36" i="9"/>
  <c r="F37" i="9"/>
  <c r="I37" i="9"/>
  <c r="F38" i="9"/>
  <c r="I38" i="9"/>
  <c r="F39" i="9"/>
  <c r="I39" i="9"/>
  <c r="F40" i="9"/>
  <c r="I40" i="9"/>
  <c r="F41" i="9"/>
  <c r="I41" i="9"/>
  <c r="F42" i="9"/>
  <c r="I42" i="9"/>
  <c r="F43" i="9"/>
  <c r="I43" i="9"/>
  <c r="F44" i="9"/>
  <c r="I44" i="9"/>
  <c r="F45" i="9"/>
  <c r="I45" i="9"/>
  <c r="F46" i="9"/>
  <c r="I46" i="9"/>
  <c r="F47" i="9"/>
  <c r="I47" i="9"/>
  <c r="D48" i="9"/>
  <c r="E48" i="9"/>
  <c r="G48" i="9"/>
  <c r="J48" i="9"/>
  <c r="F49" i="9"/>
  <c r="I49" i="9"/>
  <c r="F50" i="9"/>
  <c r="I50" i="9"/>
  <c r="F51" i="9"/>
  <c r="I51" i="9"/>
  <c r="F52" i="9"/>
  <c r="I52" i="9"/>
  <c r="F53" i="9"/>
  <c r="I53" i="9"/>
  <c r="F54" i="9"/>
  <c r="I54" i="9"/>
  <c r="F55" i="9"/>
  <c r="I55" i="9"/>
  <c r="F56" i="9"/>
  <c r="I56" i="9"/>
  <c r="F57" i="9"/>
  <c r="I57" i="9"/>
  <c r="F58" i="9"/>
  <c r="I58" i="9"/>
  <c r="F59" i="9"/>
  <c r="I59" i="9"/>
  <c r="F60" i="9"/>
  <c r="D60" i="10" s="1"/>
  <c r="I60" i="9"/>
  <c r="F61" i="9"/>
  <c r="I61" i="9"/>
  <c r="F62" i="9"/>
  <c r="I62" i="9"/>
  <c r="F63" i="9"/>
  <c r="I63" i="9"/>
  <c r="F64" i="9"/>
  <c r="I64" i="9"/>
  <c r="F65" i="9"/>
  <c r="I65" i="9"/>
  <c r="F66" i="9"/>
  <c r="I66" i="9"/>
  <c r="F67" i="9"/>
  <c r="I67" i="9"/>
  <c r="D68" i="9"/>
  <c r="E68" i="9"/>
  <c r="G68" i="9"/>
  <c r="J68" i="9"/>
  <c r="F69" i="9"/>
  <c r="I69" i="9"/>
  <c r="F70" i="9"/>
  <c r="I70" i="9"/>
  <c r="F71" i="9"/>
  <c r="I71" i="9"/>
  <c r="F72" i="9"/>
  <c r="I72" i="9"/>
  <c r="F73" i="9"/>
  <c r="I73" i="9"/>
  <c r="F74" i="9"/>
  <c r="I74" i="9"/>
  <c r="F75" i="9"/>
  <c r="I75" i="9"/>
  <c r="F76" i="9"/>
  <c r="I76" i="9"/>
  <c r="F77" i="9"/>
  <c r="I77" i="9"/>
  <c r="F78" i="9"/>
  <c r="I78" i="9"/>
  <c r="F79" i="9"/>
  <c r="I79" i="9"/>
  <c r="F80" i="9"/>
  <c r="I80" i="9"/>
  <c r="F81" i="9"/>
  <c r="I81" i="9"/>
  <c r="F85" i="9"/>
  <c r="I85" i="9"/>
  <c r="F86" i="9"/>
  <c r="I86" i="9"/>
  <c r="F87" i="9"/>
  <c r="I87" i="9"/>
  <c r="F88" i="9"/>
  <c r="I88" i="9"/>
  <c r="F89" i="9"/>
  <c r="I89" i="9"/>
  <c r="F90" i="9"/>
  <c r="I90" i="9"/>
  <c r="F91" i="9"/>
  <c r="I91" i="9"/>
  <c r="F92" i="9"/>
  <c r="I92" i="9"/>
  <c r="F93" i="9"/>
  <c r="I93" i="9"/>
  <c r="F94" i="9"/>
  <c r="I94" i="9"/>
  <c r="F95" i="9"/>
  <c r="I95" i="9"/>
  <c r="F96" i="9"/>
  <c r="I96" i="9"/>
  <c r="F97" i="9"/>
  <c r="I97" i="9"/>
  <c r="F98" i="9"/>
  <c r="I98" i="9"/>
  <c r="F99" i="9"/>
  <c r="I99" i="9"/>
  <c r="F100" i="9"/>
  <c r="I100" i="9"/>
  <c r="F101" i="9"/>
  <c r="I101" i="9"/>
  <c r="F102" i="9"/>
  <c r="I102" i="9"/>
  <c r="F103" i="9"/>
  <c r="I103" i="9"/>
  <c r="F104" i="9"/>
  <c r="I104" i="9"/>
  <c r="F105" i="9"/>
  <c r="I105" i="9"/>
  <c r="F106" i="9"/>
  <c r="I106" i="9"/>
  <c r="F107" i="9"/>
  <c r="I107" i="9"/>
  <c r="F108" i="9"/>
  <c r="I108" i="9"/>
  <c r="F109" i="9"/>
  <c r="I109" i="9"/>
  <c r="F110" i="9"/>
  <c r="I110" i="9"/>
  <c r="F111" i="9"/>
  <c r="I111" i="9"/>
  <c r="F112" i="9"/>
  <c r="I112" i="9"/>
  <c r="F113" i="9"/>
  <c r="D113" i="10" s="1"/>
  <c r="I113" i="9"/>
  <c r="F114" i="9"/>
  <c r="D114" i="10" s="1"/>
  <c r="I114" i="9"/>
  <c r="D116" i="9"/>
  <c r="E116" i="9"/>
  <c r="G116" i="9"/>
  <c r="J116" i="9"/>
  <c r="F117" i="9"/>
  <c r="I117" i="9"/>
  <c r="F118" i="9"/>
  <c r="I118" i="9"/>
  <c r="F119" i="9"/>
  <c r="I119" i="9"/>
  <c r="F120" i="9"/>
  <c r="I120" i="9"/>
  <c r="F121" i="9"/>
  <c r="I121" i="9"/>
  <c r="F122" i="9"/>
  <c r="I122" i="9"/>
  <c r="F123" i="9"/>
  <c r="I123" i="9"/>
  <c r="F124" i="9"/>
  <c r="D124" i="10" s="1"/>
  <c r="I124" i="9"/>
  <c r="G124" i="10" s="1"/>
  <c r="F125" i="9"/>
  <c r="I125" i="9"/>
  <c r="G125" i="10" s="1"/>
  <c r="D125" i="10"/>
  <c r="G113" i="10"/>
  <c r="N116" i="9" l="1"/>
  <c r="M116" i="9"/>
  <c r="R116" i="9"/>
  <c r="Q116" i="9"/>
  <c r="S113" i="9"/>
  <c r="S113" i="10" s="1"/>
  <c r="P113" i="9"/>
  <c r="O113" i="10" s="1"/>
  <c r="L113" i="9"/>
  <c r="K113" i="10" s="1"/>
  <c r="S125" i="9"/>
  <c r="S125" i="10" s="1"/>
  <c r="P125" i="9"/>
  <c r="O125" i="10" s="1"/>
  <c r="L125" i="9"/>
  <c r="K125" i="10" s="1"/>
  <c r="S114" i="9" l="1"/>
  <c r="S114" i="10" s="1"/>
  <c r="P114" i="9"/>
  <c r="O114" i="10" s="1"/>
  <c r="L114" i="9"/>
  <c r="K114" i="10" s="1"/>
  <c r="G114" i="10"/>
  <c r="S12" i="9" l="1"/>
  <c r="P12" i="9"/>
  <c r="L12" i="9"/>
  <c r="K12" i="10" l="1"/>
  <c r="O12" i="10"/>
  <c r="S12" i="10"/>
  <c r="G12" i="10"/>
  <c r="D12" i="10" l="1"/>
  <c r="R68" i="9" l="1"/>
  <c r="Q68" i="9"/>
  <c r="N68" i="9"/>
  <c r="M68" i="9"/>
  <c r="R48" i="9"/>
  <c r="Q48" i="9"/>
  <c r="N48" i="9"/>
  <c r="M48" i="9"/>
  <c r="R30" i="9"/>
  <c r="Q30" i="9"/>
  <c r="N30" i="9"/>
  <c r="M30" i="9"/>
  <c r="R17" i="9"/>
  <c r="Q17" i="9"/>
  <c r="N17" i="9"/>
  <c r="M17" i="9"/>
  <c r="R7" i="9"/>
  <c r="Q7" i="9"/>
  <c r="N7" i="9"/>
  <c r="M7" i="9"/>
  <c r="J5" i="9"/>
  <c r="G5" i="9"/>
  <c r="D5" i="9"/>
  <c r="N5" i="9" l="1"/>
  <c r="Q5" i="9"/>
  <c r="M5" i="9"/>
  <c r="A126" i="10"/>
  <c r="A126" i="9" l="1"/>
  <c r="S123" i="9" l="1"/>
  <c r="S123" i="10" s="1"/>
  <c r="P123" i="9"/>
  <c r="O123" i="10" s="1"/>
  <c r="L123" i="9"/>
  <c r="K123" i="10" s="1"/>
  <c r="G123" i="10"/>
  <c r="D123" i="10"/>
  <c r="S122" i="9"/>
  <c r="S122" i="10" s="1"/>
  <c r="P122" i="9"/>
  <c r="O122" i="10" s="1"/>
  <c r="L122" i="9"/>
  <c r="K122" i="10" s="1"/>
  <c r="G122" i="10"/>
  <c r="D122" i="10"/>
  <c r="S118" i="9"/>
  <c r="S118" i="10" s="1"/>
  <c r="P118" i="9"/>
  <c r="O118" i="10" s="1"/>
  <c r="L118" i="9"/>
  <c r="K118" i="10" s="1"/>
  <c r="G118" i="10"/>
  <c r="D118" i="10"/>
  <c r="S121" i="9"/>
  <c r="S121" i="10" s="1"/>
  <c r="P121" i="9"/>
  <c r="O121" i="10" s="1"/>
  <c r="L121" i="9"/>
  <c r="K121" i="10" s="1"/>
  <c r="G121" i="10"/>
  <c r="D121" i="10"/>
  <c r="S120" i="9"/>
  <c r="S120" i="10" s="1"/>
  <c r="P120" i="9"/>
  <c r="O120" i="10" s="1"/>
  <c r="L120" i="9"/>
  <c r="K120" i="10" s="1"/>
  <c r="G120" i="10"/>
  <c r="D120" i="10"/>
  <c r="S119" i="9"/>
  <c r="S119" i="10" s="1"/>
  <c r="P119" i="9"/>
  <c r="O119" i="10" s="1"/>
  <c r="L119" i="9"/>
  <c r="K119" i="10" s="1"/>
  <c r="G119" i="10"/>
  <c r="D119" i="10"/>
  <c r="S117" i="9"/>
  <c r="P117" i="9"/>
  <c r="L117" i="9"/>
  <c r="S112" i="9"/>
  <c r="S112" i="10" s="1"/>
  <c r="P112" i="9"/>
  <c r="O112" i="10" s="1"/>
  <c r="L112" i="9"/>
  <c r="K112" i="10" s="1"/>
  <c r="G112" i="10"/>
  <c r="D112" i="10"/>
  <c r="S111" i="9"/>
  <c r="S111" i="10" s="1"/>
  <c r="P111" i="9"/>
  <c r="O111" i="10" s="1"/>
  <c r="L111" i="9"/>
  <c r="K111" i="10" s="1"/>
  <c r="G111" i="10"/>
  <c r="D111" i="10"/>
  <c r="S110" i="9"/>
  <c r="S110" i="10" s="1"/>
  <c r="P110" i="9"/>
  <c r="O110" i="10" s="1"/>
  <c r="L110" i="9"/>
  <c r="K110" i="10" s="1"/>
  <c r="G110" i="10"/>
  <c r="D110" i="10"/>
  <c r="S109" i="9"/>
  <c r="S109" i="10" s="1"/>
  <c r="P109" i="9"/>
  <c r="O109" i="10" s="1"/>
  <c r="L109" i="9"/>
  <c r="K109" i="10" s="1"/>
  <c r="G109" i="10"/>
  <c r="D109" i="10"/>
  <c r="S108" i="9"/>
  <c r="S108" i="10" s="1"/>
  <c r="P108" i="9"/>
  <c r="O108" i="10" s="1"/>
  <c r="L108" i="9"/>
  <c r="K108" i="10" s="1"/>
  <c r="G108" i="10"/>
  <c r="D108" i="10"/>
  <c r="S107" i="9"/>
  <c r="S107" i="10" s="1"/>
  <c r="P107" i="9"/>
  <c r="O107" i="10" s="1"/>
  <c r="L107" i="9"/>
  <c r="K107" i="10" s="1"/>
  <c r="G107" i="10"/>
  <c r="D107" i="10"/>
  <c r="S106" i="9"/>
  <c r="S106" i="10" s="1"/>
  <c r="P106" i="9"/>
  <c r="O106" i="10" s="1"/>
  <c r="L106" i="9"/>
  <c r="K106" i="10" s="1"/>
  <c r="G106" i="10"/>
  <c r="D106" i="10"/>
  <c r="S105" i="9"/>
  <c r="S105" i="10" s="1"/>
  <c r="P105" i="9"/>
  <c r="O105" i="10" s="1"/>
  <c r="L105" i="9"/>
  <c r="K105" i="10" s="1"/>
  <c r="G105" i="10"/>
  <c r="D105" i="10"/>
  <c r="S104" i="9"/>
  <c r="S104" i="10" s="1"/>
  <c r="P104" i="9"/>
  <c r="O104" i="10" s="1"/>
  <c r="L104" i="9"/>
  <c r="K104" i="10" s="1"/>
  <c r="G104" i="10"/>
  <c r="D104" i="10"/>
  <c r="S103" i="9"/>
  <c r="S103" i="10" s="1"/>
  <c r="P103" i="9"/>
  <c r="O103" i="10" s="1"/>
  <c r="L103" i="9"/>
  <c r="K103" i="10" s="1"/>
  <c r="G103" i="10"/>
  <c r="D103" i="10"/>
  <c r="S102" i="9"/>
  <c r="S102" i="10" s="1"/>
  <c r="P102" i="9"/>
  <c r="O102" i="10" s="1"/>
  <c r="L102" i="9"/>
  <c r="K102" i="10" s="1"/>
  <c r="G102" i="10"/>
  <c r="D102" i="10"/>
  <c r="S101" i="9"/>
  <c r="S101" i="10" s="1"/>
  <c r="P101" i="9"/>
  <c r="O101" i="10" s="1"/>
  <c r="L101" i="9"/>
  <c r="K101" i="10" s="1"/>
  <c r="G101" i="10"/>
  <c r="D101" i="10"/>
  <c r="S100" i="9"/>
  <c r="S100" i="10" s="1"/>
  <c r="P100" i="9"/>
  <c r="O100" i="10" s="1"/>
  <c r="L100" i="9"/>
  <c r="K100" i="10" s="1"/>
  <c r="G100" i="10"/>
  <c r="D100" i="10"/>
  <c r="S99" i="9"/>
  <c r="S99" i="10" s="1"/>
  <c r="P99" i="9"/>
  <c r="O99" i="10" s="1"/>
  <c r="L99" i="9"/>
  <c r="K99" i="10" s="1"/>
  <c r="G99" i="10"/>
  <c r="D99" i="10"/>
  <c r="S98" i="9"/>
  <c r="S98" i="10" s="1"/>
  <c r="P98" i="9"/>
  <c r="O98" i="10" s="1"/>
  <c r="L98" i="9"/>
  <c r="K98" i="10" s="1"/>
  <c r="G98" i="10"/>
  <c r="D98" i="10"/>
  <c r="S97" i="9"/>
  <c r="S97" i="10" s="1"/>
  <c r="P97" i="9"/>
  <c r="O97" i="10" s="1"/>
  <c r="L97" i="9"/>
  <c r="K97" i="10" s="1"/>
  <c r="G97" i="10"/>
  <c r="D97" i="10"/>
  <c r="S96" i="9"/>
  <c r="S96" i="10" s="1"/>
  <c r="P96" i="9"/>
  <c r="O96" i="10" s="1"/>
  <c r="L96" i="9"/>
  <c r="K96" i="10" s="1"/>
  <c r="G96" i="10"/>
  <c r="D96" i="10"/>
  <c r="S95" i="9"/>
  <c r="S95" i="10" s="1"/>
  <c r="P95" i="9"/>
  <c r="O95" i="10" s="1"/>
  <c r="L95" i="9"/>
  <c r="K95" i="10" s="1"/>
  <c r="G95" i="10"/>
  <c r="D95" i="10"/>
  <c r="S94" i="9"/>
  <c r="S94" i="10" s="1"/>
  <c r="P94" i="9"/>
  <c r="O94" i="10" s="1"/>
  <c r="L94" i="9"/>
  <c r="K94" i="10" s="1"/>
  <c r="G94" i="10"/>
  <c r="D94" i="10"/>
  <c r="S92" i="9"/>
  <c r="S92" i="10" s="1"/>
  <c r="P92" i="9"/>
  <c r="O92" i="10" s="1"/>
  <c r="L92" i="9"/>
  <c r="K92" i="10" s="1"/>
  <c r="G92" i="10"/>
  <c r="D92" i="10"/>
  <c r="S91" i="9"/>
  <c r="S91" i="10" s="1"/>
  <c r="P91" i="9"/>
  <c r="O91" i="10" s="1"/>
  <c r="L91" i="9"/>
  <c r="K91" i="10" s="1"/>
  <c r="G91" i="10"/>
  <c r="D91" i="10"/>
  <c r="S90" i="9"/>
  <c r="S90" i="10" s="1"/>
  <c r="P90" i="9"/>
  <c r="O90" i="10" s="1"/>
  <c r="L90" i="9"/>
  <c r="K90" i="10" s="1"/>
  <c r="G90" i="10"/>
  <c r="D90" i="10"/>
  <c r="S89" i="9"/>
  <c r="S89" i="10" s="1"/>
  <c r="P89" i="9"/>
  <c r="O89" i="10" s="1"/>
  <c r="L89" i="9"/>
  <c r="K89" i="10" s="1"/>
  <c r="G89" i="10"/>
  <c r="D89" i="10"/>
  <c r="S88" i="9"/>
  <c r="S88" i="10" s="1"/>
  <c r="P88" i="9"/>
  <c r="O88" i="10" s="1"/>
  <c r="L88" i="9"/>
  <c r="K88" i="10" s="1"/>
  <c r="G88" i="10"/>
  <c r="D88" i="10"/>
  <c r="S87" i="9"/>
  <c r="S87" i="10" s="1"/>
  <c r="P87" i="9"/>
  <c r="O87" i="10" s="1"/>
  <c r="L87" i="9"/>
  <c r="K87" i="10" s="1"/>
  <c r="G87" i="10"/>
  <c r="D87" i="10"/>
  <c r="S86" i="9"/>
  <c r="S86" i="10" s="1"/>
  <c r="P86" i="9"/>
  <c r="O86" i="10" s="1"/>
  <c r="L86" i="9"/>
  <c r="K86" i="10" s="1"/>
  <c r="G86" i="10"/>
  <c r="D86" i="10"/>
  <c r="S85" i="9"/>
  <c r="S85" i="10" s="1"/>
  <c r="P85" i="9"/>
  <c r="O85" i="10" s="1"/>
  <c r="L85" i="9"/>
  <c r="K85" i="10" s="1"/>
  <c r="G85" i="10"/>
  <c r="D85" i="10"/>
  <c r="D84" i="10" s="1"/>
  <c r="S93" i="9"/>
  <c r="S93" i="10" s="1"/>
  <c r="P93" i="9"/>
  <c r="O93" i="10" s="1"/>
  <c r="L93" i="9"/>
  <c r="K93" i="10" s="1"/>
  <c r="G93" i="10"/>
  <c r="D93" i="10"/>
  <c r="K83" i="10"/>
  <c r="G83" i="10"/>
  <c r="D83" i="10"/>
  <c r="S81" i="9"/>
  <c r="S81" i="10" s="1"/>
  <c r="P81" i="9"/>
  <c r="O81" i="10" s="1"/>
  <c r="L81" i="9"/>
  <c r="K81" i="10" s="1"/>
  <c r="G81" i="10"/>
  <c r="D81" i="10"/>
  <c r="S79" i="9"/>
  <c r="S79" i="10" s="1"/>
  <c r="P79" i="9"/>
  <c r="O79" i="10" s="1"/>
  <c r="L79" i="9"/>
  <c r="K79" i="10" s="1"/>
  <c r="G79" i="10"/>
  <c r="D79" i="10"/>
  <c r="S78" i="9"/>
  <c r="S78" i="10" s="1"/>
  <c r="P78" i="9"/>
  <c r="O78" i="10" s="1"/>
  <c r="L78" i="9"/>
  <c r="K78" i="10" s="1"/>
  <c r="G78" i="10"/>
  <c r="D78" i="10"/>
  <c r="S77" i="9"/>
  <c r="S77" i="10" s="1"/>
  <c r="P77" i="9"/>
  <c r="O77" i="10" s="1"/>
  <c r="L77" i="9"/>
  <c r="K77" i="10" s="1"/>
  <c r="G77" i="10"/>
  <c r="D77" i="10"/>
  <c r="S76" i="9"/>
  <c r="S76" i="10" s="1"/>
  <c r="P76" i="9"/>
  <c r="O76" i="10" s="1"/>
  <c r="L76" i="9"/>
  <c r="K76" i="10" s="1"/>
  <c r="G76" i="10"/>
  <c r="D76" i="10"/>
  <c r="S75" i="9"/>
  <c r="S75" i="10" s="1"/>
  <c r="P75" i="9"/>
  <c r="O75" i="10" s="1"/>
  <c r="L75" i="9"/>
  <c r="K75" i="10" s="1"/>
  <c r="G75" i="10"/>
  <c r="D75" i="10"/>
  <c r="S74" i="9"/>
  <c r="S74" i="10" s="1"/>
  <c r="P74" i="9"/>
  <c r="O74" i="10" s="1"/>
  <c r="L74" i="9"/>
  <c r="K74" i="10" s="1"/>
  <c r="G74" i="10"/>
  <c r="D74" i="10"/>
  <c r="S73" i="9"/>
  <c r="S73" i="10" s="1"/>
  <c r="P73" i="9"/>
  <c r="O73" i="10" s="1"/>
  <c r="L73" i="9"/>
  <c r="K73" i="10" s="1"/>
  <c r="G73" i="10"/>
  <c r="D73" i="10"/>
  <c r="S72" i="9"/>
  <c r="S72" i="10" s="1"/>
  <c r="P72" i="9"/>
  <c r="O72" i="10" s="1"/>
  <c r="L72" i="9"/>
  <c r="K72" i="10" s="1"/>
  <c r="G72" i="10"/>
  <c r="D72" i="10"/>
  <c r="S71" i="9"/>
  <c r="S71" i="10" s="1"/>
  <c r="P71" i="9"/>
  <c r="O71" i="10" s="1"/>
  <c r="L71" i="9"/>
  <c r="K71" i="10" s="1"/>
  <c r="G71" i="10"/>
  <c r="D71" i="10"/>
  <c r="S69" i="9"/>
  <c r="S69" i="10" s="1"/>
  <c r="P69" i="9"/>
  <c r="O69" i="10" s="1"/>
  <c r="L69" i="9"/>
  <c r="K69" i="10" s="1"/>
  <c r="G69" i="10"/>
  <c r="D69" i="10"/>
  <c r="S70" i="9"/>
  <c r="S70" i="10" s="1"/>
  <c r="P70" i="9"/>
  <c r="O70" i="10" s="1"/>
  <c r="L70" i="9"/>
  <c r="K70" i="10" s="1"/>
  <c r="G70" i="10"/>
  <c r="D70" i="10"/>
  <c r="S80" i="9"/>
  <c r="S80" i="10" s="1"/>
  <c r="P80" i="9"/>
  <c r="O80" i="10" s="1"/>
  <c r="L80" i="9"/>
  <c r="K80" i="10" s="1"/>
  <c r="G80" i="10"/>
  <c r="D80" i="10"/>
  <c r="S66" i="9"/>
  <c r="S66" i="10" s="1"/>
  <c r="P66" i="9"/>
  <c r="O66" i="10" s="1"/>
  <c r="L66" i="9"/>
  <c r="K66" i="10" s="1"/>
  <c r="G66" i="10"/>
  <c r="D66" i="10"/>
  <c r="S65" i="9"/>
  <c r="S65" i="10" s="1"/>
  <c r="P65" i="9"/>
  <c r="O65" i="10" s="1"/>
  <c r="L65" i="9"/>
  <c r="K65" i="10" s="1"/>
  <c r="G65" i="10"/>
  <c r="D65" i="10"/>
  <c r="S64" i="9"/>
  <c r="S64" i="10" s="1"/>
  <c r="P64" i="9"/>
  <c r="O64" i="10" s="1"/>
  <c r="L64" i="9"/>
  <c r="K64" i="10" s="1"/>
  <c r="G64" i="10"/>
  <c r="D64" i="10"/>
  <c r="S63" i="9"/>
  <c r="S63" i="10" s="1"/>
  <c r="P63" i="9"/>
  <c r="O63" i="10" s="1"/>
  <c r="L63" i="9"/>
  <c r="K63" i="10" s="1"/>
  <c r="G63" i="10"/>
  <c r="D63" i="10"/>
  <c r="S62" i="9"/>
  <c r="S62" i="10" s="1"/>
  <c r="P62" i="9"/>
  <c r="O62" i="10" s="1"/>
  <c r="L62" i="9"/>
  <c r="K62" i="10" s="1"/>
  <c r="G62" i="10"/>
  <c r="D62" i="10"/>
  <c r="S61" i="9"/>
  <c r="S61" i="10" s="1"/>
  <c r="P61" i="9"/>
  <c r="O61" i="10" s="1"/>
  <c r="L61" i="9"/>
  <c r="K61" i="10" s="1"/>
  <c r="G61" i="10"/>
  <c r="D61" i="10"/>
  <c r="S51" i="9"/>
  <c r="S51" i="10" s="1"/>
  <c r="P51" i="9"/>
  <c r="O51" i="10" s="1"/>
  <c r="L51" i="9"/>
  <c r="K51" i="10" s="1"/>
  <c r="G51" i="10"/>
  <c r="D51" i="10"/>
  <c r="S60" i="9"/>
  <c r="S60" i="10" s="1"/>
  <c r="P60" i="9"/>
  <c r="O60" i="10" s="1"/>
  <c r="L60" i="9"/>
  <c r="K60" i="10" s="1"/>
  <c r="G60" i="10"/>
  <c r="S59" i="9"/>
  <c r="S59" i="10" s="1"/>
  <c r="P59" i="9"/>
  <c r="O59" i="10" s="1"/>
  <c r="L59" i="9"/>
  <c r="K59" i="10" s="1"/>
  <c r="G59" i="10"/>
  <c r="D59" i="10"/>
  <c r="S58" i="9"/>
  <c r="S58" i="10" s="1"/>
  <c r="P58" i="9"/>
  <c r="O58" i="10" s="1"/>
  <c r="L58" i="9"/>
  <c r="K58" i="10" s="1"/>
  <c r="G58" i="10"/>
  <c r="D58" i="10"/>
  <c r="S57" i="9"/>
  <c r="S57" i="10" s="1"/>
  <c r="P57" i="9"/>
  <c r="O57" i="10" s="1"/>
  <c r="L57" i="9"/>
  <c r="K57" i="10" s="1"/>
  <c r="G57" i="10"/>
  <c r="D57" i="10"/>
  <c r="S67" i="9"/>
  <c r="S67" i="10" s="1"/>
  <c r="P67" i="9"/>
  <c r="O67" i="10" s="1"/>
  <c r="L67" i="9"/>
  <c r="K67" i="10" s="1"/>
  <c r="G67" i="10"/>
  <c r="D67" i="10"/>
  <c r="S54" i="9"/>
  <c r="S54" i="10" s="1"/>
  <c r="P54" i="9"/>
  <c r="O54" i="10" s="1"/>
  <c r="L54" i="9"/>
  <c r="K54" i="10" s="1"/>
  <c r="G54" i="10"/>
  <c r="D54" i="10"/>
  <c r="S53" i="9"/>
  <c r="S53" i="10" s="1"/>
  <c r="P53" i="9"/>
  <c r="O53" i="10" s="1"/>
  <c r="L53" i="9"/>
  <c r="K53" i="10" s="1"/>
  <c r="G53" i="10"/>
  <c r="D53" i="10"/>
  <c r="S56" i="9"/>
  <c r="S56" i="10" s="1"/>
  <c r="P56" i="9"/>
  <c r="O56" i="10" s="1"/>
  <c r="L56" i="9"/>
  <c r="K56" i="10" s="1"/>
  <c r="G56" i="10"/>
  <c r="D56" i="10"/>
  <c r="S50" i="9"/>
  <c r="S50" i="10" s="1"/>
  <c r="P50" i="9"/>
  <c r="O50" i="10" s="1"/>
  <c r="L50" i="9"/>
  <c r="K50" i="10" s="1"/>
  <c r="G50" i="10"/>
  <c r="D50" i="10"/>
  <c r="S55" i="9"/>
  <c r="S55" i="10" s="1"/>
  <c r="P55" i="9"/>
  <c r="O55" i="10" s="1"/>
  <c r="L55" i="9"/>
  <c r="K55" i="10" s="1"/>
  <c r="G55" i="10"/>
  <c r="D55" i="10"/>
  <c r="S52" i="9"/>
  <c r="S52" i="10" s="1"/>
  <c r="P52" i="9"/>
  <c r="O52" i="10" s="1"/>
  <c r="L52" i="9"/>
  <c r="K52" i="10" s="1"/>
  <c r="G52" i="10"/>
  <c r="D52" i="10"/>
  <c r="S49" i="9"/>
  <c r="S49" i="10" s="1"/>
  <c r="P49" i="9"/>
  <c r="O49" i="10" s="1"/>
  <c r="L49" i="9"/>
  <c r="K49" i="10" s="1"/>
  <c r="G49" i="10"/>
  <c r="D49" i="10"/>
  <c r="S47" i="9"/>
  <c r="S47" i="10" s="1"/>
  <c r="P47" i="9"/>
  <c r="O47" i="10" s="1"/>
  <c r="L47" i="9"/>
  <c r="K47" i="10" s="1"/>
  <c r="G47" i="10"/>
  <c r="D47" i="10"/>
  <c r="S35" i="9"/>
  <c r="S35" i="10" s="1"/>
  <c r="P35" i="9"/>
  <c r="O35" i="10" s="1"/>
  <c r="L35" i="9"/>
  <c r="K35" i="10" s="1"/>
  <c r="G35" i="10"/>
  <c r="D35" i="10"/>
  <c r="S46" i="9"/>
  <c r="S46" i="10" s="1"/>
  <c r="P46" i="9"/>
  <c r="O46" i="10" s="1"/>
  <c r="L46" i="9"/>
  <c r="K46" i="10" s="1"/>
  <c r="G46" i="10"/>
  <c r="D46" i="10"/>
  <c r="S45" i="9"/>
  <c r="S45" i="10" s="1"/>
  <c r="P45" i="9"/>
  <c r="O45" i="10" s="1"/>
  <c r="L45" i="9"/>
  <c r="K45" i="10" s="1"/>
  <c r="G45" i="10"/>
  <c r="D45" i="10"/>
  <c r="S44" i="9"/>
  <c r="S44" i="10" s="1"/>
  <c r="P44" i="9"/>
  <c r="O44" i="10" s="1"/>
  <c r="L44" i="9"/>
  <c r="K44" i="10" s="1"/>
  <c r="G44" i="10"/>
  <c r="D44" i="10"/>
  <c r="S43" i="9"/>
  <c r="S43" i="10" s="1"/>
  <c r="P43" i="9"/>
  <c r="O43" i="10" s="1"/>
  <c r="L43" i="9"/>
  <c r="K43" i="10" s="1"/>
  <c r="G43" i="10"/>
  <c r="D43" i="10"/>
  <c r="S42" i="9"/>
  <c r="S42" i="10" s="1"/>
  <c r="P42" i="9"/>
  <c r="O42" i="10" s="1"/>
  <c r="L42" i="9"/>
  <c r="K42" i="10" s="1"/>
  <c r="G42" i="10"/>
  <c r="D42" i="10"/>
  <c r="S41" i="9"/>
  <c r="S41" i="10" s="1"/>
  <c r="P41" i="9"/>
  <c r="O41" i="10" s="1"/>
  <c r="L41" i="9"/>
  <c r="K41" i="10" s="1"/>
  <c r="G41" i="10"/>
  <c r="D41" i="10"/>
  <c r="S40" i="9"/>
  <c r="S40" i="10" s="1"/>
  <c r="P40" i="9"/>
  <c r="O40" i="10" s="1"/>
  <c r="L40" i="9"/>
  <c r="K40" i="10" s="1"/>
  <c r="G40" i="10"/>
  <c r="D40" i="10"/>
  <c r="S32" i="9"/>
  <c r="S32" i="10" s="1"/>
  <c r="P32" i="9"/>
  <c r="O32" i="10" s="1"/>
  <c r="L32" i="9"/>
  <c r="K32" i="10" s="1"/>
  <c r="G32" i="10"/>
  <c r="D32" i="10"/>
  <c r="S33" i="9"/>
  <c r="S33" i="10" s="1"/>
  <c r="P33" i="9"/>
  <c r="O33" i="10" s="1"/>
  <c r="L33" i="9"/>
  <c r="K33" i="10" s="1"/>
  <c r="G33" i="10"/>
  <c r="D33" i="10"/>
  <c r="S39" i="9"/>
  <c r="S39" i="10" s="1"/>
  <c r="P39" i="9"/>
  <c r="O39" i="10" s="1"/>
  <c r="L39" i="9"/>
  <c r="K39" i="10" s="1"/>
  <c r="G39" i="10"/>
  <c r="D39" i="10"/>
  <c r="S38" i="9"/>
  <c r="S38" i="10" s="1"/>
  <c r="P38" i="9"/>
  <c r="O38" i="10" s="1"/>
  <c r="L38" i="9"/>
  <c r="K38" i="10" s="1"/>
  <c r="G38" i="10"/>
  <c r="D38" i="10"/>
  <c r="S37" i="9"/>
  <c r="S37" i="10" s="1"/>
  <c r="P37" i="9"/>
  <c r="O37" i="10" s="1"/>
  <c r="L37" i="9"/>
  <c r="K37" i="10" s="1"/>
  <c r="G37" i="10"/>
  <c r="D37" i="10"/>
  <c r="S36" i="9"/>
  <c r="S36" i="10" s="1"/>
  <c r="P36" i="9"/>
  <c r="O36" i="10" s="1"/>
  <c r="L36" i="9"/>
  <c r="K36" i="10" s="1"/>
  <c r="G36" i="10"/>
  <c r="D36" i="10"/>
  <c r="S31" i="9"/>
  <c r="S31" i="10" s="1"/>
  <c r="P31" i="9"/>
  <c r="O31" i="10" s="1"/>
  <c r="L31" i="9"/>
  <c r="K31" i="10" s="1"/>
  <c r="G31" i="10"/>
  <c r="D31" i="10"/>
  <c r="S34" i="9"/>
  <c r="S34" i="10" s="1"/>
  <c r="P34" i="9"/>
  <c r="O34" i="10" s="1"/>
  <c r="L34" i="9"/>
  <c r="K34" i="10" s="1"/>
  <c r="G34" i="10"/>
  <c r="D34" i="10"/>
  <c r="S29" i="9"/>
  <c r="S29" i="10" s="1"/>
  <c r="P29" i="9"/>
  <c r="O29" i="10" s="1"/>
  <c r="L29" i="9"/>
  <c r="K29" i="10" s="1"/>
  <c r="G29" i="10"/>
  <c r="D29" i="10"/>
  <c r="S20" i="9"/>
  <c r="S20" i="10" s="1"/>
  <c r="P20" i="9"/>
  <c r="O20" i="10" s="1"/>
  <c r="L20" i="9"/>
  <c r="K20" i="10" s="1"/>
  <c r="G20" i="10"/>
  <c r="D20" i="10"/>
  <c r="S28" i="9"/>
  <c r="S28" i="10" s="1"/>
  <c r="P28" i="9"/>
  <c r="O28" i="10" s="1"/>
  <c r="L28" i="9"/>
  <c r="K28" i="10" s="1"/>
  <c r="G28" i="10"/>
  <c r="D28" i="10"/>
  <c r="S27" i="9"/>
  <c r="S27" i="10" s="1"/>
  <c r="P27" i="9"/>
  <c r="O27" i="10" s="1"/>
  <c r="L27" i="9"/>
  <c r="K27" i="10" s="1"/>
  <c r="G27" i="10"/>
  <c r="D27" i="10"/>
  <c r="S26" i="9"/>
  <c r="S26" i="10" s="1"/>
  <c r="P26" i="9"/>
  <c r="O26" i="10" s="1"/>
  <c r="L26" i="9"/>
  <c r="K26" i="10" s="1"/>
  <c r="G26" i="10"/>
  <c r="D26" i="10"/>
  <c r="S25" i="9"/>
  <c r="S25" i="10" s="1"/>
  <c r="P25" i="9"/>
  <c r="O25" i="10" s="1"/>
  <c r="L25" i="9"/>
  <c r="K25" i="10" s="1"/>
  <c r="G25" i="10"/>
  <c r="D25" i="10"/>
  <c r="S24" i="9"/>
  <c r="S24" i="10" s="1"/>
  <c r="P24" i="9"/>
  <c r="O24" i="10" s="1"/>
  <c r="L24" i="9"/>
  <c r="K24" i="10" s="1"/>
  <c r="G24" i="10"/>
  <c r="D24" i="10"/>
  <c r="S22" i="9"/>
  <c r="S22" i="10" s="1"/>
  <c r="P22" i="9"/>
  <c r="O22" i="10" s="1"/>
  <c r="L22" i="9"/>
  <c r="K22" i="10" s="1"/>
  <c r="G22" i="10"/>
  <c r="D22" i="10"/>
  <c r="S23" i="9"/>
  <c r="S23" i="10" s="1"/>
  <c r="P23" i="9"/>
  <c r="O23" i="10" s="1"/>
  <c r="L23" i="9"/>
  <c r="K23" i="10" s="1"/>
  <c r="G23" i="10"/>
  <c r="D23" i="10"/>
  <c r="S19" i="9"/>
  <c r="S19" i="10" s="1"/>
  <c r="P19" i="9"/>
  <c r="O19" i="10" s="1"/>
  <c r="L19" i="9"/>
  <c r="K19" i="10" s="1"/>
  <c r="G19" i="10"/>
  <c r="D19" i="10"/>
  <c r="S21" i="9"/>
  <c r="S21" i="10" s="1"/>
  <c r="P21" i="9"/>
  <c r="O21" i="10" s="1"/>
  <c r="L21" i="9"/>
  <c r="K21" i="10" s="1"/>
  <c r="G21" i="10"/>
  <c r="D21" i="10"/>
  <c r="S18" i="9"/>
  <c r="S18" i="10" s="1"/>
  <c r="P18" i="9"/>
  <c r="O18" i="10" s="1"/>
  <c r="L18" i="9"/>
  <c r="K18" i="10" s="1"/>
  <c r="G18" i="10"/>
  <c r="D18" i="10"/>
  <c r="S124" i="9"/>
  <c r="S124" i="10" s="1"/>
  <c r="P124" i="9"/>
  <c r="O124" i="10" s="1"/>
  <c r="L124" i="9"/>
  <c r="K124" i="10" s="1"/>
  <c r="S16" i="9"/>
  <c r="S16" i="10" s="1"/>
  <c r="P16" i="9"/>
  <c r="O16" i="10" s="1"/>
  <c r="L16" i="9"/>
  <c r="K16" i="10" s="1"/>
  <c r="G16" i="10"/>
  <c r="D16" i="10"/>
  <c r="S15" i="9"/>
  <c r="S15" i="10" s="1"/>
  <c r="O15" i="10"/>
  <c r="L15" i="9"/>
  <c r="K15" i="10" s="1"/>
  <c r="G15" i="10"/>
  <c r="D15" i="10"/>
  <c r="S14" i="9"/>
  <c r="S14" i="10" s="1"/>
  <c r="P14" i="9"/>
  <c r="O14" i="10" s="1"/>
  <c r="L14" i="9"/>
  <c r="K14" i="10" s="1"/>
  <c r="G14" i="10"/>
  <c r="D14" i="10"/>
  <c r="S13" i="9"/>
  <c r="S13" i="10" s="1"/>
  <c r="P13" i="9"/>
  <c r="O13" i="10" s="1"/>
  <c r="L13" i="9"/>
  <c r="K13" i="10" s="1"/>
  <c r="G13" i="10"/>
  <c r="D13" i="10"/>
  <c r="S10" i="9"/>
  <c r="S10" i="10" s="1"/>
  <c r="P10" i="9"/>
  <c r="O10" i="10" s="1"/>
  <c r="L10" i="9"/>
  <c r="K10" i="10" s="1"/>
  <c r="G10" i="10"/>
  <c r="D10" i="10"/>
  <c r="S11" i="9"/>
  <c r="S11" i="10" s="1"/>
  <c r="P11" i="9"/>
  <c r="O11" i="10" s="1"/>
  <c r="L11" i="9"/>
  <c r="K11" i="10" s="1"/>
  <c r="G11" i="10"/>
  <c r="D11" i="10"/>
  <c r="S8" i="9"/>
  <c r="S8" i="10" s="1"/>
  <c r="P8" i="9"/>
  <c r="O8" i="10" s="1"/>
  <c r="L8" i="9"/>
  <c r="K8" i="10" s="1"/>
  <c r="G8" i="10"/>
  <c r="D8" i="10"/>
  <c r="S9" i="9"/>
  <c r="S9" i="10" s="1"/>
  <c r="P9" i="9"/>
  <c r="O9" i="10" s="1"/>
  <c r="L9" i="9"/>
  <c r="K9" i="10" s="1"/>
  <c r="G9" i="10"/>
  <c r="D9" i="10"/>
  <c r="S6" i="9"/>
  <c r="P6" i="9"/>
  <c r="L6" i="9"/>
  <c r="I6" i="9"/>
  <c r="F6" i="9"/>
  <c r="G84" i="10" l="1"/>
  <c r="O84" i="10"/>
  <c r="S84" i="10"/>
  <c r="K84" i="10"/>
  <c r="D48" i="10"/>
  <c r="K48" i="10"/>
  <c r="S48" i="10"/>
  <c r="P126" i="9"/>
  <c r="O126" i="10" s="1"/>
  <c r="O128" i="10" s="1"/>
  <c r="F126" i="9"/>
  <c r="L126" i="9"/>
  <c r="K126" i="10" s="1"/>
  <c r="K128" i="10" s="1"/>
  <c r="S126" i="9"/>
  <c r="S126" i="10" s="1"/>
  <c r="S128" i="10" s="1"/>
  <c r="G48" i="10"/>
  <c r="O48" i="10"/>
  <c r="I126" i="9"/>
  <c r="G126" i="10" s="1"/>
  <c r="G128" i="10" s="1"/>
  <c r="D7" i="10"/>
  <c r="K7" i="10"/>
  <c r="G7" i="10"/>
  <c r="R5" i="9"/>
  <c r="O7" i="10"/>
  <c r="S7" i="10"/>
  <c r="D68" i="10"/>
  <c r="G68" i="10"/>
  <c r="K68" i="10"/>
  <c r="O68" i="10"/>
  <c r="S68" i="10"/>
  <c r="E5" i="9"/>
  <c r="D117" i="10"/>
  <c r="D116" i="10" s="1"/>
  <c r="H5" i="9"/>
  <c r="G117" i="10"/>
  <c r="G116" i="10" s="1"/>
  <c r="K5" i="9"/>
  <c r="K117" i="10"/>
  <c r="K116" i="10" s="1"/>
  <c r="O5" i="9"/>
  <c r="O117" i="10"/>
  <c r="O116" i="10" s="1"/>
  <c r="S117" i="10"/>
  <c r="S116" i="10" s="1"/>
  <c r="K6" i="10"/>
  <c r="K5" i="10" s="1"/>
  <c r="K129" i="10" l="1"/>
  <c r="K127" i="10"/>
  <c r="G6" i="10"/>
  <c r="G5" i="10" s="1"/>
  <c r="L115" i="10" l="1"/>
  <c r="L82" i="10"/>
  <c r="L113" i="10"/>
  <c r="L124" i="10"/>
  <c r="G129" i="10"/>
  <c r="G127" i="10"/>
  <c r="D17" i="10"/>
  <c r="D30" i="10"/>
  <c r="G17" i="10"/>
  <c r="G30" i="10"/>
  <c r="K17" i="10"/>
  <c r="K30" i="10"/>
  <c r="D6" i="10"/>
  <c r="S6" i="10"/>
  <c r="S5" i="10" s="1"/>
  <c r="O6" i="10"/>
  <c r="O5" i="10" s="1"/>
  <c r="S17" i="10"/>
  <c r="S30" i="10"/>
  <c r="O17" i="10"/>
  <c r="O30" i="10"/>
  <c r="D126" i="10" l="1"/>
  <c r="D5" i="10"/>
  <c r="H115" i="10"/>
  <c r="H82" i="10"/>
  <c r="H113" i="10"/>
  <c r="H124" i="10"/>
  <c r="O129" i="10"/>
  <c r="O131" i="10" s="1"/>
  <c r="O127" i="10"/>
  <c r="P82" i="10" s="1"/>
  <c r="S129" i="10"/>
  <c r="S131" i="10" s="1"/>
  <c r="S127" i="10"/>
  <c r="T82" i="10" s="1"/>
  <c r="D129" i="10"/>
  <c r="D127" i="10"/>
  <c r="D130" i="10" s="1"/>
  <c r="L114" i="10"/>
  <c r="H114" i="10"/>
  <c r="H66" i="10"/>
  <c r="E12" i="10"/>
  <c r="E8" i="10"/>
  <c r="E10" i="10"/>
  <c r="E14" i="10"/>
  <c r="E16" i="10"/>
  <c r="E18" i="10"/>
  <c r="E19" i="10"/>
  <c r="E22" i="10"/>
  <c r="E26" i="10"/>
  <c r="E28" i="10"/>
  <c r="E29" i="10"/>
  <c r="E31" i="10"/>
  <c r="E37" i="10"/>
  <c r="E39" i="10"/>
  <c r="E40" i="10"/>
  <c r="E42" i="10"/>
  <c r="E44" i="10"/>
  <c r="E45" i="10"/>
  <c r="E35" i="10"/>
  <c r="E49" i="10"/>
  <c r="E55" i="10"/>
  <c r="E56" i="10"/>
  <c r="E54" i="10"/>
  <c r="E57" i="10"/>
  <c r="E59" i="10"/>
  <c r="E51" i="10"/>
  <c r="E62" i="10"/>
  <c r="E64" i="10"/>
  <c r="E70" i="10"/>
  <c r="E71" i="10"/>
  <c r="E73" i="10"/>
  <c r="E75" i="10"/>
  <c r="E77" i="10"/>
  <c r="E79" i="10"/>
  <c r="E86" i="10"/>
  <c r="E88" i="10"/>
  <c r="E91" i="10"/>
  <c r="E94" i="10"/>
  <c r="E96" i="10"/>
  <c r="E98" i="10"/>
  <c r="E100" i="10"/>
  <c r="E102" i="10"/>
  <c r="E104" i="10"/>
  <c r="E106" i="10"/>
  <c r="E108" i="10"/>
  <c r="E110" i="10"/>
  <c r="E112" i="10"/>
  <c r="E119" i="10"/>
  <c r="E118" i="10"/>
  <c r="E122" i="10"/>
  <c r="E6" i="10"/>
  <c r="E9" i="10"/>
  <c r="E11" i="10"/>
  <c r="E13" i="10"/>
  <c r="E15" i="10"/>
  <c r="E125" i="10"/>
  <c r="E21" i="10"/>
  <c r="E23" i="10"/>
  <c r="E24" i="10"/>
  <c r="E25" i="10"/>
  <c r="E27" i="10"/>
  <c r="E20" i="10"/>
  <c r="E34" i="10"/>
  <c r="E36" i="10"/>
  <c r="E38" i="10"/>
  <c r="E33" i="10"/>
  <c r="E32" i="10"/>
  <c r="E41" i="10"/>
  <c r="E43" i="10"/>
  <c r="E46" i="10"/>
  <c r="E47" i="10"/>
  <c r="E52" i="10"/>
  <c r="E50" i="10"/>
  <c r="E53" i="10"/>
  <c r="E67" i="10"/>
  <c r="E58" i="10"/>
  <c r="E61" i="10"/>
  <c r="E65" i="10"/>
  <c r="E69" i="10"/>
  <c r="E74" i="10"/>
  <c r="E78" i="10"/>
  <c r="E83" i="10"/>
  <c r="E87" i="10"/>
  <c r="E90" i="10"/>
  <c r="E95" i="10"/>
  <c r="E99" i="10"/>
  <c r="E103" i="10"/>
  <c r="E107" i="10"/>
  <c r="E111" i="10"/>
  <c r="E120" i="10"/>
  <c r="E60" i="10"/>
  <c r="E63" i="10"/>
  <c r="E80" i="10"/>
  <c r="E72" i="10"/>
  <c r="E76" i="10"/>
  <c r="E81" i="10"/>
  <c r="E85" i="10"/>
  <c r="E89" i="10"/>
  <c r="E92" i="10"/>
  <c r="E97" i="10"/>
  <c r="E101" i="10"/>
  <c r="E105" i="10"/>
  <c r="E109" i="10"/>
  <c r="E117" i="10"/>
  <c r="E121" i="10"/>
  <c r="E123" i="10"/>
  <c r="G131" i="10"/>
  <c r="H122" i="10"/>
  <c r="H112" i="10"/>
  <c r="H108" i="10"/>
  <c r="H104" i="10"/>
  <c r="H100" i="10"/>
  <c r="H96" i="10"/>
  <c r="H91" i="10"/>
  <c r="H88" i="10"/>
  <c r="H79" i="10"/>
  <c r="H75" i="10"/>
  <c r="H71" i="10"/>
  <c r="H62" i="10"/>
  <c r="H59" i="10"/>
  <c r="H54" i="10"/>
  <c r="H55" i="10"/>
  <c r="H35" i="10"/>
  <c r="H44" i="10"/>
  <c r="H40" i="10"/>
  <c r="H39" i="10"/>
  <c r="H31" i="10"/>
  <c r="H28" i="10"/>
  <c r="H21" i="10"/>
  <c r="H15" i="10"/>
  <c r="H11" i="10"/>
  <c r="H123" i="10"/>
  <c r="H121" i="10"/>
  <c r="H117" i="10"/>
  <c r="H109" i="10"/>
  <c r="H105" i="10"/>
  <c r="H101" i="10"/>
  <c r="H97" i="10"/>
  <c r="H92" i="10"/>
  <c r="H89" i="10"/>
  <c r="H85" i="10"/>
  <c r="H81" i="10"/>
  <c r="H76" i="10"/>
  <c r="H72" i="10"/>
  <c r="H80" i="10"/>
  <c r="H63" i="10"/>
  <c r="H60" i="10"/>
  <c r="H67" i="10"/>
  <c r="H50" i="10"/>
  <c r="H47" i="10"/>
  <c r="H41" i="10"/>
  <c r="H33" i="10"/>
  <c r="H36" i="10"/>
  <c r="H20" i="10"/>
  <c r="H25" i="10"/>
  <c r="H19" i="10"/>
  <c r="H16" i="10"/>
  <c r="H10" i="10"/>
  <c r="H12" i="10"/>
  <c r="H118" i="10"/>
  <c r="H119" i="10"/>
  <c r="H110" i="10"/>
  <c r="H106" i="10"/>
  <c r="H102" i="10"/>
  <c r="H98" i="10"/>
  <c r="H94" i="10"/>
  <c r="H86" i="10"/>
  <c r="H77" i="10"/>
  <c r="H73" i="10"/>
  <c r="H70" i="10"/>
  <c r="H64" i="10"/>
  <c r="H51" i="10"/>
  <c r="H57" i="10"/>
  <c r="H56" i="10"/>
  <c r="H49" i="10"/>
  <c r="H45" i="10"/>
  <c r="H42" i="10"/>
  <c r="H37" i="10"/>
  <c r="H29" i="10"/>
  <c r="H26" i="10"/>
  <c r="H23" i="10"/>
  <c r="H125" i="10"/>
  <c r="H13" i="10"/>
  <c r="H9" i="10"/>
  <c r="H120" i="10"/>
  <c r="H111" i="10"/>
  <c r="H107" i="10"/>
  <c r="H103" i="10"/>
  <c r="H99" i="10"/>
  <c r="H95" i="10"/>
  <c r="H90" i="10"/>
  <c r="H87" i="10"/>
  <c r="H83" i="10"/>
  <c r="H78" i="10"/>
  <c r="H74" i="10"/>
  <c r="H69" i="10"/>
  <c r="H65" i="10"/>
  <c r="H61" i="10"/>
  <c r="H58" i="10"/>
  <c r="H53" i="10"/>
  <c r="H52" i="10"/>
  <c r="H46" i="10"/>
  <c r="H43" i="10"/>
  <c r="H32" i="10"/>
  <c r="H38" i="10"/>
  <c r="H34" i="10"/>
  <c r="H27" i="10"/>
  <c r="H24" i="10"/>
  <c r="H18" i="10"/>
  <c r="H14" i="10"/>
  <c r="H8" i="10"/>
  <c r="H6" i="10"/>
  <c r="G130" i="10"/>
  <c r="J82" i="10" s="1"/>
  <c r="Y82" i="10" s="1"/>
  <c r="K131" i="10"/>
  <c r="E115" i="10" l="1"/>
  <c r="E124" i="10"/>
  <c r="E114" i="10"/>
  <c r="E66" i="10"/>
  <c r="E82" i="10"/>
  <c r="E113" i="10"/>
  <c r="E93" i="10"/>
  <c r="D128" i="10"/>
  <c r="F82" i="10"/>
  <c r="X82" i="10" s="1"/>
  <c r="H68" i="10"/>
  <c r="J124" i="10"/>
  <c r="Y124" i="10" s="1"/>
  <c r="J115" i="10"/>
  <c r="Y115" i="10" s="1"/>
  <c r="P114" i="10"/>
  <c r="P115" i="10"/>
  <c r="T124" i="10"/>
  <c r="T115" i="10"/>
  <c r="H7" i="10"/>
  <c r="H126" i="10" s="1"/>
  <c r="T114" i="10"/>
  <c r="P113" i="10"/>
  <c r="P124" i="10"/>
  <c r="J114" i="10"/>
  <c r="Y114" i="10" s="1"/>
  <c r="J113" i="10"/>
  <c r="Y113" i="10" s="1"/>
  <c r="T8" i="10"/>
  <c r="T113" i="10"/>
  <c r="J66" i="10"/>
  <c r="Y66" i="10" s="1"/>
  <c r="J5" i="10"/>
  <c r="Y5" i="10" s="1"/>
  <c r="H48" i="10"/>
  <c r="H116" i="10"/>
  <c r="H30" i="10"/>
  <c r="L93" i="10"/>
  <c r="L66" i="10"/>
  <c r="T93" i="10"/>
  <c r="T66" i="10"/>
  <c r="P93" i="10"/>
  <c r="P66" i="10"/>
  <c r="J106" i="10"/>
  <c r="Y106" i="10" s="1"/>
  <c r="J93" i="10"/>
  <c r="Y93" i="10" s="1"/>
  <c r="H22" i="10"/>
  <c r="H17" i="10" s="1"/>
  <c r="H93" i="10"/>
  <c r="H84" i="10" s="1"/>
  <c r="S130" i="10"/>
  <c r="T54" i="10"/>
  <c r="T22" i="10"/>
  <c r="T9" i="10"/>
  <c r="T13" i="10"/>
  <c r="T125" i="10"/>
  <c r="T23" i="10"/>
  <c r="T26" i="10"/>
  <c r="T29" i="10"/>
  <c r="T37" i="10"/>
  <c r="T42" i="10"/>
  <c r="T45" i="10"/>
  <c r="T49" i="10"/>
  <c r="T56" i="10"/>
  <c r="T58" i="10"/>
  <c r="T61" i="10"/>
  <c r="T65" i="10"/>
  <c r="T69" i="10"/>
  <c r="T74" i="10"/>
  <c r="T78" i="10"/>
  <c r="T83" i="10"/>
  <c r="T87" i="10"/>
  <c r="T90" i="10"/>
  <c r="T95" i="10"/>
  <c r="T99" i="10"/>
  <c r="T103" i="10"/>
  <c r="T107" i="10"/>
  <c r="T111" i="10"/>
  <c r="T120" i="10"/>
  <c r="T12" i="10"/>
  <c r="T10" i="10"/>
  <c r="T16" i="10"/>
  <c r="T19" i="10"/>
  <c r="T25" i="10"/>
  <c r="T20" i="10"/>
  <c r="T36" i="10"/>
  <c r="T33" i="10"/>
  <c r="T41" i="10"/>
  <c r="T47" i="10"/>
  <c r="T50" i="10"/>
  <c r="T57" i="10"/>
  <c r="T51" i="10"/>
  <c r="T64" i="10"/>
  <c r="T70" i="10"/>
  <c r="T73" i="10"/>
  <c r="T77" i="10"/>
  <c r="T86" i="10"/>
  <c r="T94" i="10"/>
  <c r="T98" i="10"/>
  <c r="T102" i="10"/>
  <c r="T106" i="10"/>
  <c r="T110" i="10"/>
  <c r="T119" i="10"/>
  <c r="T118" i="10"/>
  <c r="T11" i="10"/>
  <c r="T15" i="10"/>
  <c r="T21" i="10"/>
  <c r="T28" i="10"/>
  <c r="T31" i="10"/>
  <c r="T39" i="10"/>
  <c r="T40" i="10"/>
  <c r="T44" i="10"/>
  <c r="T35" i="10"/>
  <c r="T55" i="10"/>
  <c r="T67" i="10"/>
  <c r="T60" i="10"/>
  <c r="T63" i="10"/>
  <c r="T80" i="10"/>
  <c r="T72" i="10"/>
  <c r="T76" i="10"/>
  <c r="T81" i="10"/>
  <c r="T85" i="10"/>
  <c r="T89" i="10"/>
  <c r="T92" i="10"/>
  <c r="T97" i="10"/>
  <c r="T101" i="10"/>
  <c r="T105" i="10"/>
  <c r="T109" i="10"/>
  <c r="T117" i="10"/>
  <c r="T121" i="10"/>
  <c r="T123" i="10"/>
  <c r="T14" i="10"/>
  <c r="T18" i="10"/>
  <c r="T24" i="10"/>
  <c r="T27" i="10"/>
  <c r="T34" i="10"/>
  <c r="T38" i="10"/>
  <c r="T32" i="10"/>
  <c r="T43" i="10"/>
  <c r="T46" i="10"/>
  <c r="T52" i="10"/>
  <c r="T53" i="10"/>
  <c r="T59" i="10"/>
  <c r="T62" i="10"/>
  <c r="T71" i="10"/>
  <c r="T75" i="10"/>
  <c r="T79" i="10"/>
  <c r="T88" i="10"/>
  <c r="T91" i="10"/>
  <c r="T96" i="10"/>
  <c r="T100" i="10"/>
  <c r="T104" i="10"/>
  <c r="T108" i="10"/>
  <c r="T112" i="10"/>
  <c r="T122" i="10"/>
  <c r="T6" i="10"/>
  <c r="O130" i="10"/>
  <c r="P22" i="10"/>
  <c r="P8" i="10"/>
  <c r="P14" i="10"/>
  <c r="P18" i="10"/>
  <c r="P24" i="10"/>
  <c r="P27" i="10"/>
  <c r="P34" i="10"/>
  <c r="P38" i="10"/>
  <c r="P32" i="10"/>
  <c r="P43" i="10"/>
  <c r="P46" i="10"/>
  <c r="P52" i="10"/>
  <c r="P53" i="10"/>
  <c r="P58" i="10"/>
  <c r="P61" i="10"/>
  <c r="P65" i="10"/>
  <c r="P69" i="10"/>
  <c r="P74" i="10"/>
  <c r="P78" i="10"/>
  <c r="P83" i="10"/>
  <c r="P87" i="10"/>
  <c r="P90" i="10"/>
  <c r="P95" i="10"/>
  <c r="P99" i="10"/>
  <c r="P103" i="10"/>
  <c r="P107" i="10"/>
  <c r="P111" i="10"/>
  <c r="P120" i="10"/>
  <c r="P9" i="10"/>
  <c r="P13" i="10"/>
  <c r="P125" i="10"/>
  <c r="P23" i="10"/>
  <c r="P26" i="10"/>
  <c r="P29" i="10"/>
  <c r="P37" i="10"/>
  <c r="P42" i="10"/>
  <c r="P45" i="10"/>
  <c r="P49" i="10"/>
  <c r="P56" i="10"/>
  <c r="P57" i="10"/>
  <c r="P51" i="10"/>
  <c r="P64" i="10"/>
  <c r="P70" i="10"/>
  <c r="P73" i="10"/>
  <c r="P77" i="10"/>
  <c r="P86" i="10"/>
  <c r="P94" i="10"/>
  <c r="P98" i="10"/>
  <c r="P102" i="10"/>
  <c r="P106" i="10"/>
  <c r="P110" i="10"/>
  <c r="P119" i="10"/>
  <c r="P118" i="10"/>
  <c r="P12" i="10"/>
  <c r="P10" i="10"/>
  <c r="P16" i="10"/>
  <c r="P19" i="10"/>
  <c r="P25" i="10"/>
  <c r="P20" i="10"/>
  <c r="P36" i="10"/>
  <c r="P33" i="10"/>
  <c r="P41" i="10"/>
  <c r="P47" i="10"/>
  <c r="P50" i="10"/>
  <c r="P67" i="10"/>
  <c r="P60" i="10"/>
  <c r="P63" i="10"/>
  <c r="P80" i="10"/>
  <c r="P72" i="10"/>
  <c r="P76" i="10"/>
  <c r="P81" i="10"/>
  <c r="P85" i="10"/>
  <c r="P89" i="10"/>
  <c r="P92" i="10"/>
  <c r="P97" i="10"/>
  <c r="P101" i="10"/>
  <c r="P105" i="10"/>
  <c r="P109" i="10"/>
  <c r="P117" i="10"/>
  <c r="P121" i="10"/>
  <c r="P123" i="10"/>
  <c r="P11" i="10"/>
  <c r="P15" i="10"/>
  <c r="P21" i="10"/>
  <c r="P28" i="10"/>
  <c r="P31" i="10"/>
  <c r="P39" i="10"/>
  <c r="P40" i="10"/>
  <c r="P44" i="10"/>
  <c r="P35" i="10"/>
  <c r="P55" i="10"/>
  <c r="P54" i="10"/>
  <c r="P59" i="10"/>
  <c r="P62" i="10"/>
  <c r="P71" i="10"/>
  <c r="P75" i="10"/>
  <c r="P79" i="10"/>
  <c r="P88" i="10"/>
  <c r="P91" i="10"/>
  <c r="P96" i="10"/>
  <c r="P100" i="10"/>
  <c r="P104" i="10"/>
  <c r="P108" i="10"/>
  <c r="P112" i="10"/>
  <c r="P122" i="10"/>
  <c r="P6" i="10"/>
  <c r="L55" i="10"/>
  <c r="L8" i="10"/>
  <c r="K130" i="10"/>
  <c r="L22" i="10"/>
  <c r="L11" i="10"/>
  <c r="L15" i="10"/>
  <c r="L21" i="10"/>
  <c r="L28" i="10"/>
  <c r="L31" i="10"/>
  <c r="L39" i="10"/>
  <c r="L40" i="10"/>
  <c r="L44" i="10"/>
  <c r="L35" i="10"/>
  <c r="L54" i="10"/>
  <c r="L59" i="10"/>
  <c r="L62" i="10"/>
  <c r="L71" i="10"/>
  <c r="L75" i="10"/>
  <c r="L79" i="10"/>
  <c r="L88" i="10"/>
  <c r="L91" i="10"/>
  <c r="L96" i="10"/>
  <c r="L100" i="10"/>
  <c r="L104" i="10"/>
  <c r="L108" i="10"/>
  <c r="L112" i="10"/>
  <c r="L122" i="10"/>
  <c r="L14" i="10"/>
  <c r="L18" i="10"/>
  <c r="L24" i="10"/>
  <c r="L27" i="10"/>
  <c r="L34" i="10"/>
  <c r="L38" i="10"/>
  <c r="L32" i="10"/>
  <c r="L43" i="10"/>
  <c r="L46" i="10"/>
  <c r="L52" i="10"/>
  <c r="L53" i="10"/>
  <c r="L58" i="10"/>
  <c r="L61" i="10"/>
  <c r="L65" i="10"/>
  <c r="L69" i="10"/>
  <c r="L74" i="10"/>
  <c r="L78" i="10"/>
  <c r="L83" i="10"/>
  <c r="L87" i="10"/>
  <c r="L90" i="10"/>
  <c r="L95" i="10"/>
  <c r="L99" i="10"/>
  <c r="L103" i="10"/>
  <c r="L107" i="10"/>
  <c r="L111" i="10"/>
  <c r="L120" i="10"/>
  <c r="L9" i="10"/>
  <c r="L13" i="10"/>
  <c r="L125" i="10"/>
  <c r="L23" i="10"/>
  <c r="L26" i="10"/>
  <c r="L29" i="10"/>
  <c r="L37" i="10"/>
  <c r="L42" i="10"/>
  <c r="L45" i="10"/>
  <c r="L49" i="10"/>
  <c r="L56" i="10"/>
  <c r="L57" i="10"/>
  <c r="L51" i="10"/>
  <c r="L64" i="10"/>
  <c r="L70" i="10"/>
  <c r="L73" i="10"/>
  <c r="L77" i="10"/>
  <c r="L86" i="10"/>
  <c r="L94" i="10"/>
  <c r="L98" i="10"/>
  <c r="L102" i="10"/>
  <c r="L106" i="10"/>
  <c r="L110" i="10"/>
  <c r="L119" i="10"/>
  <c r="L118" i="10"/>
  <c r="L12" i="10"/>
  <c r="L10" i="10"/>
  <c r="L16" i="10"/>
  <c r="L19" i="10"/>
  <c r="L25" i="10"/>
  <c r="L20" i="10"/>
  <c r="L36" i="10"/>
  <c r="L33" i="10"/>
  <c r="L41" i="10"/>
  <c r="L47" i="10"/>
  <c r="L50" i="10"/>
  <c r="L67" i="10"/>
  <c r="L60" i="10"/>
  <c r="L63" i="10"/>
  <c r="L80" i="10"/>
  <c r="L72" i="10"/>
  <c r="L76" i="10"/>
  <c r="L81" i="10"/>
  <c r="L85" i="10"/>
  <c r="L89" i="10"/>
  <c r="L92" i="10"/>
  <c r="L97" i="10"/>
  <c r="L101" i="10"/>
  <c r="L105" i="10"/>
  <c r="L109" i="10"/>
  <c r="L117" i="10"/>
  <c r="L121" i="10"/>
  <c r="L123" i="10"/>
  <c r="L6" i="10"/>
  <c r="J46" i="10"/>
  <c r="Y46" i="10" s="1"/>
  <c r="J31" i="10"/>
  <c r="Y31" i="10" s="1"/>
  <c r="J101" i="10"/>
  <c r="Y101" i="10" s="1"/>
  <c r="J77" i="10"/>
  <c r="Y77" i="10" s="1"/>
  <c r="J19" i="10"/>
  <c r="Y19" i="10" s="1"/>
  <c r="J76" i="10"/>
  <c r="Y76" i="10" s="1"/>
  <c r="J56" i="10"/>
  <c r="Y56" i="10" s="1"/>
  <c r="J30" i="10"/>
  <c r="Y30" i="10" s="1"/>
  <c r="J116" i="10"/>
  <c r="Y116" i="10" s="1"/>
  <c r="J84" i="10"/>
  <c r="Y84" i="10" s="1"/>
  <c r="J8" i="10"/>
  <c r="Y8" i="10" s="1"/>
  <c r="J34" i="10"/>
  <c r="Y34" i="10" s="1"/>
  <c r="J61" i="10"/>
  <c r="Y61" i="10" s="1"/>
  <c r="J89" i="10"/>
  <c r="Y89" i="10" s="1"/>
  <c r="J121" i="10"/>
  <c r="Y121" i="10" s="1"/>
  <c r="J15" i="10"/>
  <c r="Y15" i="10" s="1"/>
  <c r="J35" i="10"/>
  <c r="Y35" i="10" s="1"/>
  <c r="J51" i="10"/>
  <c r="Y51" i="10" s="1"/>
  <c r="J94" i="10"/>
  <c r="Y94" i="10" s="1"/>
  <c r="J118" i="10"/>
  <c r="Y118" i="10" s="1"/>
  <c r="J17" i="10"/>
  <c r="Y17" i="10" s="1"/>
  <c r="J25" i="10"/>
  <c r="Y25" i="10" s="1"/>
  <c r="J32" i="10"/>
  <c r="Y32" i="10" s="1"/>
  <c r="J53" i="10"/>
  <c r="Y53" i="10" s="1"/>
  <c r="J80" i="10"/>
  <c r="Y80" i="10" s="1"/>
  <c r="J85" i="10"/>
  <c r="Y85" i="10" s="1"/>
  <c r="J92" i="10"/>
  <c r="Y92" i="10" s="1"/>
  <c r="J109" i="10"/>
  <c r="Y109" i="10" s="1"/>
  <c r="J11" i="10"/>
  <c r="Y11" i="10" s="1"/>
  <c r="J40" i="10"/>
  <c r="Y40" i="10" s="1"/>
  <c r="J49" i="10"/>
  <c r="Y49" i="10" s="1"/>
  <c r="J57" i="10"/>
  <c r="Y57" i="10" s="1"/>
  <c r="J70" i="10"/>
  <c r="Y70" i="10" s="1"/>
  <c r="J86" i="10"/>
  <c r="Y86" i="10" s="1"/>
  <c r="J102" i="10"/>
  <c r="Y102" i="10" s="1"/>
  <c r="J110" i="10"/>
  <c r="Y110" i="10" s="1"/>
  <c r="J22" i="10"/>
  <c r="Y22" i="10" s="1"/>
  <c r="J7" i="10"/>
  <c r="Y7" i="10" s="1"/>
  <c r="J14" i="10"/>
  <c r="Y14" i="10" s="1"/>
  <c r="J20" i="10"/>
  <c r="Y20" i="10" s="1"/>
  <c r="J38" i="10"/>
  <c r="Y38" i="10" s="1"/>
  <c r="J43" i="10"/>
  <c r="Y43" i="10" s="1"/>
  <c r="J52" i="10"/>
  <c r="Y52" i="10" s="1"/>
  <c r="J58" i="10"/>
  <c r="Y58" i="10" s="1"/>
  <c r="J65" i="10"/>
  <c r="Y65" i="10" s="1"/>
  <c r="J72" i="10"/>
  <c r="Y72" i="10" s="1"/>
  <c r="J81" i="10"/>
  <c r="Y81" i="10" s="1"/>
  <c r="J97" i="10"/>
  <c r="Y97" i="10" s="1"/>
  <c r="J105" i="10"/>
  <c r="Y105" i="10" s="1"/>
  <c r="J117" i="10"/>
  <c r="Y117" i="10" s="1"/>
  <c r="J123" i="10"/>
  <c r="Y123" i="10" s="1"/>
  <c r="J21" i="10"/>
  <c r="Y21" i="10" s="1"/>
  <c r="J28" i="10"/>
  <c r="Y28" i="10" s="1"/>
  <c r="J39" i="10"/>
  <c r="Y39" i="10" s="1"/>
  <c r="J44" i="10"/>
  <c r="Y44" i="10" s="1"/>
  <c r="J64" i="10"/>
  <c r="Y64" i="10" s="1"/>
  <c r="J73" i="10"/>
  <c r="Y73" i="10" s="1"/>
  <c r="J98" i="10"/>
  <c r="Y98" i="10" s="1"/>
  <c r="J119" i="10"/>
  <c r="Y119" i="10" s="1"/>
  <c r="J6" i="10"/>
  <c r="Y6" i="10" s="1"/>
  <c r="J10" i="10"/>
  <c r="Y10" i="10" s="1"/>
  <c r="J24" i="10"/>
  <c r="Y24" i="10" s="1"/>
  <c r="J33" i="10"/>
  <c r="Y33" i="10" s="1"/>
  <c r="J50" i="10"/>
  <c r="Y50" i="10" s="1"/>
  <c r="J60" i="10"/>
  <c r="Y60" i="10" s="1"/>
  <c r="J74" i="10"/>
  <c r="Y74" i="10" s="1"/>
  <c r="J83" i="10"/>
  <c r="Y83" i="10" s="1"/>
  <c r="J90" i="10"/>
  <c r="Y90" i="10" s="1"/>
  <c r="J99" i="10"/>
  <c r="Y99" i="10" s="1"/>
  <c r="J107" i="10"/>
  <c r="Y107" i="10" s="1"/>
  <c r="J120" i="10"/>
  <c r="Y120" i="10" s="1"/>
  <c r="J13" i="10"/>
  <c r="Y13" i="10" s="1"/>
  <c r="J23" i="10"/>
  <c r="Y23" i="10" s="1"/>
  <c r="J29" i="10"/>
  <c r="Y29" i="10" s="1"/>
  <c r="J45" i="10"/>
  <c r="Y45" i="10" s="1"/>
  <c r="J55" i="10"/>
  <c r="Y55" i="10" s="1"/>
  <c r="J59" i="10"/>
  <c r="Y59" i="10" s="1"/>
  <c r="J75" i="10"/>
  <c r="Y75" i="10" s="1"/>
  <c r="J91" i="10"/>
  <c r="Y91" i="10" s="1"/>
  <c r="J100" i="10"/>
  <c r="Y100" i="10" s="1"/>
  <c r="J108" i="10"/>
  <c r="Y108" i="10" s="1"/>
  <c r="J12" i="10"/>
  <c r="Y12" i="10" s="1"/>
  <c r="J16" i="10"/>
  <c r="Y16" i="10" s="1"/>
  <c r="J18" i="10"/>
  <c r="Y18" i="10" s="1"/>
  <c r="J27" i="10"/>
  <c r="Y27" i="10" s="1"/>
  <c r="J36" i="10"/>
  <c r="Y36" i="10" s="1"/>
  <c r="J41" i="10"/>
  <c r="Y41" i="10" s="1"/>
  <c r="J47" i="10"/>
  <c r="Y47" i="10" s="1"/>
  <c r="J67" i="10"/>
  <c r="Y67" i="10" s="1"/>
  <c r="J63" i="10"/>
  <c r="Y63" i="10" s="1"/>
  <c r="J69" i="10"/>
  <c r="Y69" i="10" s="1"/>
  <c r="J78" i="10"/>
  <c r="Y78" i="10" s="1"/>
  <c r="J87" i="10"/>
  <c r="Y87" i="10" s="1"/>
  <c r="J95" i="10"/>
  <c r="Y95" i="10" s="1"/>
  <c r="J103" i="10"/>
  <c r="Y103" i="10" s="1"/>
  <c r="J111" i="10"/>
  <c r="Y111" i="10" s="1"/>
  <c r="J9" i="10"/>
  <c r="Y9" i="10" s="1"/>
  <c r="J125" i="10"/>
  <c r="Y125" i="10" s="1"/>
  <c r="J26" i="10"/>
  <c r="Y26" i="10" s="1"/>
  <c r="J37" i="10"/>
  <c r="Y37" i="10" s="1"/>
  <c r="J42" i="10"/>
  <c r="Y42" i="10" s="1"/>
  <c r="J54" i="10"/>
  <c r="Y54" i="10" s="1"/>
  <c r="J62" i="10"/>
  <c r="Y62" i="10" s="1"/>
  <c r="J71" i="10"/>
  <c r="Y71" i="10" s="1"/>
  <c r="J79" i="10"/>
  <c r="Y79" i="10" s="1"/>
  <c r="J88" i="10"/>
  <c r="Y88" i="10" s="1"/>
  <c r="J96" i="10"/>
  <c r="Y96" i="10" s="1"/>
  <c r="J104" i="10"/>
  <c r="Y104" i="10" s="1"/>
  <c r="J112" i="10"/>
  <c r="Y112" i="10" s="1"/>
  <c r="J122" i="10"/>
  <c r="Y122" i="10" s="1"/>
  <c r="J68" i="10"/>
  <c r="Y68" i="10" s="1"/>
  <c r="J48" i="10"/>
  <c r="Y48" i="10" s="1"/>
  <c r="V56" i="10"/>
  <c r="AB56" i="10" s="1"/>
  <c r="V71" i="10"/>
  <c r="AB71" i="10" s="1"/>
  <c r="V87" i="10"/>
  <c r="AB87" i="10" s="1"/>
  <c r="V86" i="10"/>
  <c r="AB86" i="10" s="1"/>
  <c r="H5" i="10" l="1"/>
  <c r="P5" i="10"/>
  <c r="T5" i="10"/>
  <c r="L5" i="10"/>
  <c r="N115" i="10"/>
  <c r="Z115" i="10" s="1"/>
  <c r="N82" i="10"/>
  <c r="Z82" i="10" s="1"/>
  <c r="R115" i="10"/>
  <c r="AA115" i="10" s="1"/>
  <c r="R82" i="10"/>
  <c r="AA82" i="10" s="1"/>
  <c r="V21" i="10"/>
  <c r="AB21" i="10" s="1"/>
  <c r="V82" i="10"/>
  <c r="AB82" i="10" s="1"/>
  <c r="P84" i="10"/>
  <c r="V118" i="10"/>
  <c r="AB118" i="10" s="1"/>
  <c r="V47" i="10"/>
  <c r="AB47" i="10" s="1"/>
  <c r="V23" i="10"/>
  <c r="AB23" i="10" s="1"/>
  <c r="V121" i="10"/>
  <c r="AB121" i="10" s="1"/>
  <c r="R23" i="10"/>
  <c r="AA23" i="10" s="1"/>
  <c r="R32" i="10"/>
  <c r="AA32" i="10" s="1"/>
  <c r="R118" i="10"/>
  <c r="AA118" i="10" s="1"/>
  <c r="R101" i="10"/>
  <c r="AA101" i="10" s="1"/>
  <c r="R88" i="10"/>
  <c r="AA88" i="10" s="1"/>
  <c r="R69" i="10"/>
  <c r="AA69" i="10" s="1"/>
  <c r="R56" i="10"/>
  <c r="AA56" i="10" s="1"/>
  <c r="V102" i="10"/>
  <c r="AB102" i="10" s="1"/>
  <c r="V70" i="10"/>
  <c r="AB70" i="10" s="1"/>
  <c r="V18" i="10"/>
  <c r="AB18" i="10" s="1"/>
  <c r="V55" i="10"/>
  <c r="AB55" i="10" s="1"/>
  <c r="V104" i="10"/>
  <c r="AB104" i="10" s="1"/>
  <c r="V32" i="10"/>
  <c r="AB32" i="10" s="1"/>
  <c r="V85" i="10"/>
  <c r="AB85" i="10" s="1"/>
  <c r="N26" i="10"/>
  <c r="Z26" i="10" s="1"/>
  <c r="N109" i="10"/>
  <c r="Z109" i="10" s="1"/>
  <c r="T84" i="10"/>
  <c r="V124" i="10"/>
  <c r="AB124" i="10" s="1"/>
  <c r="V115" i="10"/>
  <c r="AB115" i="10" s="1"/>
  <c r="L84" i="10"/>
  <c r="V30" i="10"/>
  <c r="AB30" i="10" s="1"/>
  <c r="V110" i="10"/>
  <c r="AB110" i="10" s="1"/>
  <c r="V94" i="10"/>
  <c r="AB94" i="10" s="1"/>
  <c r="V77" i="10"/>
  <c r="AB77" i="10" s="1"/>
  <c r="V51" i="10"/>
  <c r="AB51" i="10" s="1"/>
  <c r="V36" i="10"/>
  <c r="AB36" i="10" s="1"/>
  <c r="V103" i="10"/>
  <c r="AB103" i="10" s="1"/>
  <c r="V69" i="10"/>
  <c r="AB69" i="10" s="1"/>
  <c r="V122" i="10"/>
  <c r="AB122" i="10" s="1"/>
  <c r="V88" i="10"/>
  <c r="AB88" i="10" s="1"/>
  <c r="V53" i="10"/>
  <c r="AB53" i="10" s="1"/>
  <c r="V19" i="10"/>
  <c r="AB19" i="10" s="1"/>
  <c r="V101" i="10"/>
  <c r="AB101" i="10" s="1"/>
  <c r="V80" i="10"/>
  <c r="AB80" i="10" s="1"/>
  <c r="V39" i="10"/>
  <c r="AB39" i="10" s="1"/>
  <c r="V54" i="10"/>
  <c r="AB54" i="10" s="1"/>
  <c r="R6" i="10"/>
  <c r="AA6" i="10" s="1"/>
  <c r="R80" i="10"/>
  <c r="AA80" i="10" s="1"/>
  <c r="R122" i="10"/>
  <c r="AA122" i="10" s="1"/>
  <c r="R54" i="10"/>
  <c r="AA54" i="10" s="1"/>
  <c r="R103" i="10"/>
  <c r="AA103" i="10" s="1"/>
  <c r="R33" i="10"/>
  <c r="AA33" i="10" s="1"/>
  <c r="R86" i="10"/>
  <c r="AA86" i="10" s="1"/>
  <c r="N113" i="10"/>
  <c r="Z113" i="10" s="1"/>
  <c r="N124" i="10"/>
  <c r="Z124" i="10" s="1"/>
  <c r="R113" i="10"/>
  <c r="AA113" i="10" s="1"/>
  <c r="R124" i="10"/>
  <c r="AA124" i="10" s="1"/>
  <c r="V114" i="10"/>
  <c r="AB114" i="10" s="1"/>
  <c r="V113" i="10"/>
  <c r="AB113" i="10" s="1"/>
  <c r="N5" i="10"/>
  <c r="Z5" i="10" s="1"/>
  <c r="N6" i="10"/>
  <c r="Z6" i="10" s="1"/>
  <c r="N7" i="10"/>
  <c r="Z7" i="10" s="1"/>
  <c r="N66" i="10"/>
  <c r="Z66" i="10" s="1"/>
  <c r="N114" i="10"/>
  <c r="Z114" i="10" s="1"/>
  <c r="R5" i="10"/>
  <c r="AA5" i="10" s="1"/>
  <c r="R114" i="10"/>
  <c r="AA114" i="10" s="1"/>
  <c r="L7" i="10"/>
  <c r="P7" i="10"/>
  <c r="V66" i="10"/>
  <c r="AB66" i="10" s="1"/>
  <c r="V5" i="10"/>
  <c r="AB5" i="10" s="1"/>
  <c r="T7" i="10"/>
  <c r="L116" i="10"/>
  <c r="L48" i="10"/>
  <c r="L68" i="10"/>
  <c r="L17" i="10"/>
  <c r="L30" i="10"/>
  <c r="P30" i="10"/>
  <c r="P116" i="10"/>
  <c r="P48" i="10"/>
  <c r="P68" i="10"/>
  <c r="P17" i="10"/>
  <c r="T17" i="10"/>
  <c r="T116" i="10"/>
  <c r="T30" i="10"/>
  <c r="T68" i="10"/>
  <c r="T48" i="10"/>
  <c r="I93" i="10"/>
  <c r="R93" i="10"/>
  <c r="AA93" i="10" s="1"/>
  <c r="R66" i="10"/>
  <c r="AA66" i="10" s="1"/>
  <c r="N12" i="10"/>
  <c r="Z12" i="10" s="1"/>
  <c r="N93" i="10"/>
  <c r="Z93" i="10" s="1"/>
  <c r="V11" i="10"/>
  <c r="AB11" i="10" s="1"/>
  <c r="V93" i="10"/>
  <c r="AB93" i="10" s="1"/>
  <c r="R22" i="10"/>
  <c r="AA22" i="10" s="1"/>
  <c r="R116" i="10"/>
  <c r="AA116" i="10" s="1"/>
  <c r="R48" i="10"/>
  <c r="AA48" i="10" s="1"/>
  <c r="V7" i="10"/>
  <c r="AB7" i="10" s="1"/>
  <c r="V6" i="10"/>
  <c r="AB6" i="10" s="1"/>
  <c r="V119" i="10"/>
  <c r="AB119" i="10" s="1"/>
  <c r="V106" i="10"/>
  <c r="AB106" i="10" s="1"/>
  <c r="V98" i="10"/>
  <c r="AB98" i="10" s="1"/>
  <c r="V73" i="10"/>
  <c r="AB73" i="10" s="1"/>
  <c r="V64" i="10"/>
  <c r="AB64" i="10" s="1"/>
  <c r="V57" i="10"/>
  <c r="AB57" i="10" s="1"/>
  <c r="V41" i="10"/>
  <c r="AB41" i="10" s="1"/>
  <c r="V27" i="10"/>
  <c r="AB27" i="10" s="1"/>
  <c r="V10" i="10"/>
  <c r="AB10" i="10" s="1"/>
  <c r="V111" i="10"/>
  <c r="AB111" i="10" s="1"/>
  <c r="V95" i="10"/>
  <c r="AB95" i="10" s="1"/>
  <c r="V78" i="10"/>
  <c r="AB78" i="10" s="1"/>
  <c r="V60" i="10"/>
  <c r="AB60" i="10" s="1"/>
  <c r="V45" i="10"/>
  <c r="AB45" i="10" s="1"/>
  <c r="V29" i="10"/>
  <c r="AB29" i="10" s="1"/>
  <c r="V13" i="10"/>
  <c r="AB13" i="10" s="1"/>
  <c r="V112" i="10"/>
  <c r="AB112" i="10" s="1"/>
  <c r="V96" i="10"/>
  <c r="AB96" i="10" s="1"/>
  <c r="V79" i="10"/>
  <c r="AB79" i="10" s="1"/>
  <c r="V62" i="10"/>
  <c r="AB62" i="10" s="1"/>
  <c r="V46" i="10"/>
  <c r="AB46" i="10" s="1"/>
  <c r="V20" i="10"/>
  <c r="AB20" i="10" s="1"/>
  <c r="V8" i="10"/>
  <c r="AB8" i="10" s="1"/>
  <c r="V109" i="10"/>
  <c r="AB109" i="10" s="1"/>
  <c r="V92" i="10"/>
  <c r="AB92" i="10" s="1"/>
  <c r="V76" i="10"/>
  <c r="AB76" i="10" s="1"/>
  <c r="V61" i="10"/>
  <c r="AB61" i="10" s="1"/>
  <c r="V44" i="10"/>
  <c r="AB44" i="10" s="1"/>
  <c r="V28" i="10"/>
  <c r="AB28" i="10" s="1"/>
  <c r="R17" i="10"/>
  <c r="AA17" i="10" s="1"/>
  <c r="R85" i="10"/>
  <c r="AA85" i="10" s="1"/>
  <c r="R53" i="10"/>
  <c r="AA53" i="10" s="1"/>
  <c r="R25" i="10"/>
  <c r="AA25" i="10" s="1"/>
  <c r="R104" i="10"/>
  <c r="AA104" i="10" s="1"/>
  <c r="R71" i="10"/>
  <c r="AA71" i="10" s="1"/>
  <c r="R123" i="10"/>
  <c r="AA123" i="10" s="1"/>
  <c r="R87" i="10"/>
  <c r="AA87" i="10" s="1"/>
  <c r="R50" i="10"/>
  <c r="AA50" i="10" s="1"/>
  <c r="R18" i="10"/>
  <c r="AA18" i="10" s="1"/>
  <c r="R102" i="10"/>
  <c r="AA102" i="10" s="1"/>
  <c r="R70" i="10"/>
  <c r="AA70" i="10" s="1"/>
  <c r="R40" i="10"/>
  <c r="AA40" i="10" s="1"/>
  <c r="N116" i="10"/>
  <c r="Z116" i="10" s="1"/>
  <c r="N46" i="10"/>
  <c r="Z46" i="10" s="1"/>
  <c r="N57" i="10"/>
  <c r="Z57" i="10" s="1"/>
  <c r="N74" i="10"/>
  <c r="Z74" i="10" s="1"/>
  <c r="N91" i="10"/>
  <c r="Z91" i="10" s="1"/>
  <c r="R84" i="10"/>
  <c r="AA84" i="10" s="1"/>
  <c r="R15" i="10"/>
  <c r="AA15" i="10" s="1"/>
  <c r="R31" i="10"/>
  <c r="AA31" i="10" s="1"/>
  <c r="R35" i="10"/>
  <c r="AA35" i="10" s="1"/>
  <c r="R51" i="10"/>
  <c r="AA51" i="10" s="1"/>
  <c r="R77" i="10"/>
  <c r="AA77" i="10" s="1"/>
  <c r="R94" i="10"/>
  <c r="AA94" i="10" s="1"/>
  <c r="R110" i="10"/>
  <c r="AA110" i="10" s="1"/>
  <c r="R10" i="10"/>
  <c r="AA10" i="10" s="1"/>
  <c r="R27" i="10"/>
  <c r="AA27" i="10" s="1"/>
  <c r="R60" i="10"/>
  <c r="AA60" i="10" s="1"/>
  <c r="R78" i="10"/>
  <c r="AA78" i="10" s="1"/>
  <c r="R95" i="10"/>
  <c r="AA95" i="10" s="1"/>
  <c r="R111" i="10"/>
  <c r="AA111" i="10" s="1"/>
  <c r="R13" i="10"/>
  <c r="AA13" i="10" s="1"/>
  <c r="R29" i="10"/>
  <c r="AA29" i="10" s="1"/>
  <c r="R45" i="10"/>
  <c r="AA45" i="10" s="1"/>
  <c r="R62" i="10"/>
  <c r="AA62" i="10" s="1"/>
  <c r="R79" i="10"/>
  <c r="AA79" i="10" s="1"/>
  <c r="R96" i="10"/>
  <c r="AA96" i="10" s="1"/>
  <c r="R112" i="10"/>
  <c r="AA112" i="10" s="1"/>
  <c r="R14" i="10"/>
  <c r="AA14" i="10" s="1"/>
  <c r="R34" i="10"/>
  <c r="AA34" i="10" s="1"/>
  <c r="R46" i="10"/>
  <c r="AA46" i="10" s="1"/>
  <c r="R61" i="10"/>
  <c r="AA61" i="10" s="1"/>
  <c r="R76" i="10"/>
  <c r="AA76" i="10" s="1"/>
  <c r="R92" i="10"/>
  <c r="AA92" i="10" s="1"/>
  <c r="R109" i="10"/>
  <c r="AA109" i="10" s="1"/>
  <c r="V68" i="10"/>
  <c r="AB68" i="10" s="1"/>
  <c r="V48" i="10"/>
  <c r="AB48" i="10" s="1"/>
  <c r="V84" i="10"/>
  <c r="AB84" i="10" s="1"/>
  <c r="V17" i="10"/>
  <c r="AB17" i="10" s="1"/>
  <c r="V116" i="10"/>
  <c r="AB116" i="10" s="1"/>
  <c r="V22" i="10"/>
  <c r="AB22" i="10" s="1"/>
  <c r="V15" i="10"/>
  <c r="AB15" i="10" s="1"/>
  <c r="V31" i="10"/>
  <c r="AB31" i="10" s="1"/>
  <c r="V40" i="10"/>
  <c r="AB40" i="10" s="1"/>
  <c r="V35" i="10"/>
  <c r="AB35" i="10" s="1"/>
  <c r="V58" i="10"/>
  <c r="AB58" i="10" s="1"/>
  <c r="V65" i="10"/>
  <c r="AB65" i="10" s="1"/>
  <c r="V72" i="10"/>
  <c r="AB72" i="10" s="1"/>
  <c r="V81" i="10"/>
  <c r="AB81" i="10" s="1"/>
  <c r="V89" i="10"/>
  <c r="AB89" i="10" s="1"/>
  <c r="V97" i="10"/>
  <c r="AB97" i="10" s="1"/>
  <c r="V105" i="10"/>
  <c r="AB105" i="10" s="1"/>
  <c r="V117" i="10"/>
  <c r="AB117" i="10" s="1"/>
  <c r="V123" i="10"/>
  <c r="AB123" i="10" s="1"/>
  <c r="V14" i="10"/>
  <c r="AB14" i="10" s="1"/>
  <c r="V25" i="10"/>
  <c r="AB25" i="10" s="1"/>
  <c r="V38" i="10"/>
  <c r="AB38" i="10" s="1"/>
  <c r="V43" i="10"/>
  <c r="AB43" i="10" s="1"/>
  <c r="V52" i="10"/>
  <c r="AB52" i="10" s="1"/>
  <c r="V59" i="10"/>
  <c r="AB59" i="10" s="1"/>
  <c r="V75" i="10"/>
  <c r="AB75" i="10" s="1"/>
  <c r="V91" i="10"/>
  <c r="AB91" i="10" s="1"/>
  <c r="V100" i="10"/>
  <c r="AB100" i="10" s="1"/>
  <c r="V108" i="10"/>
  <c r="AB108" i="10" s="1"/>
  <c r="V9" i="10"/>
  <c r="AB9" i="10" s="1"/>
  <c r="V125" i="10"/>
  <c r="AB125" i="10" s="1"/>
  <c r="V26" i="10"/>
  <c r="AB26" i="10" s="1"/>
  <c r="V37" i="10"/>
  <c r="AB37" i="10" s="1"/>
  <c r="V42" i="10"/>
  <c r="AB42" i="10" s="1"/>
  <c r="V49" i="10"/>
  <c r="AB49" i="10" s="1"/>
  <c r="V67" i="10"/>
  <c r="AB67" i="10" s="1"/>
  <c r="V63" i="10"/>
  <c r="AB63" i="10" s="1"/>
  <c r="V74" i="10"/>
  <c r="AB74" i="10" s="1"/>
  <c r="V83" i="10"/>
  <c r="AB83" i="10" s="1"/>
  <c r="V90" i="10"/>
  <c r="AB90" i="10" s="1"/>
  <c r="V99" i="10"/>
  <c r="AB99" i="10" s="1"/>
  <c r="V107" i="10"/>
  <c r="AB107" i="10" s="1"/>
  <c r="V120" i="10"/>
  <c r="AB120" i="10" s="1"/>
  <c r="V12" i="10"/>
  <c r="AB12" i="10" s="1"/>
  <c r="V16" i="10"/>
  <c r="AB16" i="10" s="1"/>
  <c r="V24" i="10"/>
  <c r="AB24" i="10" s="1"/>
  <c r="V34" i="10"/>
  <c r="AB34" i="10" s="1"/>
  <c r="V33" i="10"/>
  <c r="AB33" i="10" s="1"/>
  <c r="V50" i="10"/>
  <c r="AB50" i="10" s="1"/>
  <c r="R7" i="10"/>
  <c r="AA7" i="10" s="1"/>
  <c r="N68" i="10"/>
  <c r="Z68" i="10" s="1"/>
  <c r="R68" i="10"/>
  <c r="AA68" i="10" s="1"/>
  <c r="N17" i="10"/>
  <c r="Z17" i="10" s="1"/>
  <c r="N30" i="10"/>
  <c r="Z30" i="10" s="1"/>
  <c r="R30" i="10"/>
  <c r="AA30" i="10" s="1"/>
  <c r="R117" i="10"/>
  <c r="AA117" i="10" s="1"/>
  <c r="R105" i="10"/>
  <c r="AA105" i="10" s="1"/>
  <c r="R97" i="10"/>
  <c r="AA97" i="10" s="1"/>
  <c r="R89" i="10"/>
  <c r="AA89" i="10" s="1"/>
  <c r="R81" i="10"/>
  <c r="AA81" i="10" s="1"/>
  <c r="R72" i="10"/>
  <c r="AA72" i="10" s="1"/>
  <c r="R65" i="10"/>
  <c r="AA65" i="10" s="1"/>
  <c r="R58" i="10"/>
  <c r="AA58" i="10" s="1"/>
  <c r="R52" i="10"/>
  <c r="AA52" i="10" s="1"/>
  <c r="R43" i="10"/>
  <c r="AA43" i="10" s="1"/>
  <c r="R38" i="10"/>
  <c r="AA38" i="10" s="1"/>
  <c r="R20" i="10"/>
  <c r="AA20" i="10" s="1"/>
  <c r="R19" i="10"/>
  <c r="AA19" i="10" s="1"/>
  <c r="R8" i="10"/>
  <c r="AA8" i="10" s="1"/>
  <c r="R108" i="10"/>
  <c r="AA108" i="10" s="1"/>
  <c r="R100" i="10"/>
  <c r="AA100" i="10" s="1"/>
  <c r="R91" i="10"/>
  <c r="AA91" i="10" s="1"/>
  <c r="R75" i="10"/>
  <c r="AA75" i="10" s="1"/>
  <c r="R59" i="10"/>
  <c r="AA59" i="10" s="1"/>
  <c r="R55" i="10"/>
  <c r="AA55" i="10" s="1"/>
  <c r="R42" i="10"/>
  <c r="AA42" i="10" s="1"/>
  <c r="R37" i="10"/>
  <c r="AA37" i="10" s="1"/>
  <c r="R26" i="10"/>
  <c r="AA26" i="10" s="1"/>
  <c r="R125" i="10"/>
  <c r="AA125" i="10" s="1"/>
  <c r="R9" i="10"/>
  <c r="AA9" i="10" s="1"/>
  <c r="R120" i="10"/>
  <c r="AA120" i="10" s="1"/>
  <c r="R107" i="10"/>
  <c r="AA107" i="10" s="1"/>
  <c r="R99" i="10"/>
  <c r="AA99" i="10" s="1"/>
  <c r="R90" i="10"/>
  <c r="AA90" i="10" s="1"/>
  <c r="R83" i="10"/>
  <c r="AA83" i="10" s="1"/>
  <c r="R74" i="10"/>
  <c r="AA74" i="10" s="1"/>
  <c r="R63" i="10"/>
  <c r="AA63" i="10" s="1"/>
  <c r="R67" i="10"/>
  <c r="AA67" i="10" s="1"/>
  <c r="R47" i="10"/>
  <c r="AA47" i="10" s="1"/>
  <c r="R41" i="10"/>
  <c r="AA41" i="10" s="1"/>
  <c r="R36" i="10"/>
  <c r="AA36" i="10" s="1"/>
  <c r="R24" i="10"/>
  <c r="AA24" i="10" s="1"/>
  <c r="R16" i="10"/>
  <c r="AA16" i="10" s="1"/>
  <c r="R12" i="10"/>
  <c r="AA12" i="10" s="1"/>
  <c r="R119" i="10"/>
  <c r="AA119" i="10" s="1"/>
  <c r="R106" i="10"/>
  <c r="AA106" i="10" s="1"/>
  <c r="R98" i="10"/>
  <c r="AA98" i="10" s="1"/>
  <c r="R73" i="10"/>
  <c r="AA73" i="10" s="1"/>
  <c r="R64" i="10"/>
  <c r="AA64" i="10" s="1"/>
  <c r="R57" i="10"/>
  <c r="AA57" i="10" s="1"/>
  <c r="R49" i="10"/>
  <c r="AA49" i="10" s="1"/>
  <c r="R44" i="10"/>
  <c r="AA44" i="10" s="1"/>
  <c r="R39" i="10"/>
  <c r="AA39" i="10" s="1"/>
  <c r="R28" i="10"/>
  <c r="AA28" i="10" s="1"/>
  <c r="R21" i="10"/>
  <c r="AA21" i="10" s="1"/>
  <c r="R11" i="10"/>
  <c r="AA11" i="10" s="1"/>
  <c r="R121" i="10"/>
  <c r="AA121" i="10" s="1"/>
  <c r="N59" i="10"/>
  <c r="Z59" i="10" s="1"/>
  <c r="N107" i="10"/>
  <c r="Z107" i="10" s="1"/>
  <c r="N41" i="10"/>
  <c r="Z41" i="10" s="1"/>
  <c r="N28" i="10"/>
  <c r="Z28" i="10" s="1"/>
  <c r="N76" i="10"/>
  <c r="Z76" i="10" s="1"/>
  <c r="N14" i="10"/>
  <c r="Z14" i="10" s="1"/>
  <c r="N108" i="10"/>
  <c r="Z108" i="10" s="1"/>
  <c r="N75" i="10"/>
  <c r="Z75" i="10" s="1"/>
  <c r="N42" i="10"/>
  <c r="Z42" i="10" s="1"/>
  <c r="N9" i="10"/>
  <c r="Z9" i="10" s="1"/>
  <c r="N90" i="10"/>
  <c r="Z90" i="10" s="1"/>
  <c r="N67" i="10"/>
  <c r="Z67" i="10" s="1"/>
  <c r="N24" i="10"/>
  <c r="Z24" i="10" s="1"/>
  <c r="N106" i="10"/>
  <c r="Z106" i="10" s="1"/>
  <c r="N73" i="10"/>
  <c r="Z73" i="10" s="1"/>
  <c r="N44" i="10"/>
  <c r="Z44" i="10" s="1"/>
  <c r="N11" i="10"/>
  <c r="Z11" i="10" s="1"/>
  <c r="N92" i="10"/>
  <c r="Z92" i="10" s="1"/>
  <c r="N61" i="10"/>
  <c r="Z61" i="10" s="1"/>
  <c r="N34" i="10"/>
  <c r="Z34" i="10" s="1"/>
  <c r="N84" i="10"/>
  <c r="Z84" i="10" s="1"/>
  <c r="N100" i="10"/>
  <c r="Z100" i="10" s="1"/>
  <c r="N55" i="10"/>
  <c r="Z55" i="10" s="1"/>
  <c r="N37" i="10"/>
  <c r="Z37" i="10" s="1"/>
  <c r="N125" i="10"/>
  <c r="Z125" i="10" s="1"/>
  <c r="N120" i="10"/>
  <c r="Z120" i="10" s="1"/>
  <c r="N99" i="10"/>
  <c r="Z99" i="10" s="1"/>
  <c r="N83" i="10"/>
  <c r="Z83" i="10" s="1"/>
  <c r="N63" i="10"/>
  <c r="Z63" i="10" s="1"/>
  <c r="N47" i="10"/>
  <c r="Z47" i="10" s="1"/>
  <c r="N36" i="10"/>
  <c r="Z36" i="10" s="1"/>
  <c r="N16" i="10"/>
  <c r="Z16" i="10" s="1"/>
  <c r="N119" i="10"/>
  <c r="Z119" i="10" s="1"/>
  <c r="N98" i="10"/>
  <c r="Z98" i="10" s="1"/>
  <c r="N64" i="10"/>
  <c r="Z64" i="10" s="1"/>
  <c r="N49" i="10"/>
  <c r="Z49" i="10" s="1"/>
  <c r="N39" i="10"/>
  <c r="Z39" i="10" s="1"/>
  <c r="N21" i="10"/>
  <c r="Z21" i="10" s="1"/>
  <c r="N121" i="10"/>
  <c r="Z121" i="10" s="1"/>
  <c r="N101" i="10"/>
  <c r="Z101" i="10" s="1"/>
  <c r="N85" i="10"/>
  <c r="Z85" i="10" s="1"/>
  <c r="N80" i="10"/>
  <c r="Z80" i="10" s="1"/>
  <c r="N53" i="10"/>
  <c r="Z53" i="10" s="1"/>
  <c r="N32" i="10"/>
  <c r="Z32" i="10" s="1"/>
  <c r="N25" i="10"/>
  <c r="Z25" i="10" s="1"/>
  <c r="N22" i="10"/>
  <c r="Z22" i="10" s="1"/>
  <c r="N48" i="10"/>
  <c r="Z48" i="10" s="1"/>
  <c r="N122" i="10"/>
  <c r="Z122" i="10" s="1"/>
  <c r="N112" i="10"/>
  <c r="Z112" i="10" s="1"/>
  <c r="N104" i="10"/>
  <c r="Z104" i="10" s="1"/>
  <c r="N96" i="10"/>
  <c r="Z96" i="10" s="1"/>
  <c r="N88" i="10"/>
  <c r="Z88" i="10" s="1"/>
  <c r="N79" i="10"/>
  <c r="Z79" i="10" s="1"/>
  <c r="N71" i="10"/>
  <c r="Z71" i="10" s="1"/>
  <c r="N62" i="10"/>
  <c r="Z62" i="10" s="1"/>
  <c r="N54" i="10"/>
  <c r="Z54" i="10" s="1"/>
  <c r="N45" i="10"/>
  <c r="Z45" i="10" s="1"/>
  <c r="N29" i="10"/>
  <c r="Z29" i="10" s="1"/>
  <c r="N23" i="10"/>
  <c r="Z23" i="10" s="1"/>
  <c r="N13" i="10"/>
  <c r="Z13" i="10" s="1"/>
  <c r="N111" i="10"/>
  <c r="Z111" i="10" s="1"/>
  <c r="N103" i="10"/>
  <c r="Z103" i="10" s="1"/>
  <c r="N95" i="10"/>
  <c r="Z95" i="10" s="1"/>
  <c r="N87" i="10"/>
  <c r="Z87" i="10" s="1"/>
  <c r="N78" i="10"/>
  <c r="Z78" i="10" s="1"/>
  <c r="N69" i="10"/>
  <c r="Z69" i="10" s="1"/>
  <c r="N60" i="10"/>
  <c r="Z60" i="10" s="1"/>
  <c r="N50" i="10"/>
  <c r="Z50" i="10" s="1"/>
  <c r="N33" i="10"/>
  <c r="Z33" i="10" s="1"/>
  <c r="N27" i="10"/>
  <c r="Z27" i="10" s="1"/>
  <c r="N18" i="10"/>
  <c r="Z18" i="10" s="1"/>
  <c r="N10" i="10"/>
  <c r="Z10" i="10" s="1"/>
  <c r="N118" i="10"/>
  <c r="Z118" i="10" s="1"/>
  <c r="N110" i="10"/>
  <c r="Z110" i="10" s="1"/>
  <c r="N102" i="10"/>
  <c r="Z102" i="10" s="1"/>
  <c r="N94" i="10"/>
  <c r="Z94" i="10" s="1"/>
  <c r="N86" i="10"/>
  <c r="Z86" i="10" s="1"/>
  <c r="N77" i="10"/>
  <c r="Z77" i="10" s="1"/>
  <c r="N70" i="10"/>
  <c r="Z70" i="10" s="1"/>
  <c r="N51" i="10"/>
  <c r="Z51" i="10" s="1"/>
  <c r="N56" i="10"/>
  <c r="Z56" i="10" s="1"/>
  <c r="N35" i="10"/>
  <c r="Z35" i="10" s="1"/>
  <c r="N40" i="10"/>
  <c r="Z40" i="10" s="1"/>
  <c r="N31" i="10"/>
  <c r="Z31" i="10" s="1"/>
  <c r="N15" i="10"/>
  <c r="Z15" i="10" s="1"/>
  <c r="N123" i="10"/>
  <c r="Z123" i="10" s="1"/>
  <c r="N117" i="10"/>
  <c r="Z117" i="10" s="1"/>
  <c r="N105" i="10"/>
  <c r="Z105" i="10" s="1"/>
  <c r="N97" i="10"/>
  <c r="Z97" i="10" s="1"/>
  <c r="N89" i="10"/>
  <c r="Z89" i="10" s="1"/>
  <c r="N81" i="10"/>
  <c r="Z81" i="10" s="1"/>
  <c r="N72" i="10"/>
  <c r="Z72" i="10" s="1"/>
  <c r="N65" i="10"/>
  <c r="Z65" i="10" s="1"/>
  <c r="N58" i="10"/>
  <c r="Z58" i="10" s="1"/>
  <c r="N52" i="10"/>
  <c r="Z52" i="10" s="1"/>
  <c r="N43" i="10"/>
  <c r="Z43" i="10" s="1"/>
  <c r="N38" i="10"/>
  <c r="Z38" i="10" s="1"/>
  <c r="N20" i="10"/>
  <c r="Z20" i="10" s="1"/>
  <c r="N19" i="10"/>
  <c r="Z19" i="10" s="1"/>
  <c r="N8" i="10"/>
  <c r="Z8" i="10" s="1"/>
  <c r="I22" i="10"/>
  <c r="I45" i="10"/>
  <c r="I56" i="10"/>
  <c r="I51" i="10"/>
  <c r="I71" i="10"/>
  <c r="I79" i="10"/>
  <c r="I91" i="10"/>
  <c r="I100" i="10"/>
  <c r="I108" i="10"/>
  <c r="I118" i="10"/>
  <c r="I11" i="10"/>
  <c r="I21" i="10"/>
  <c r="I27" i="10"/>
  <c r="I38" i="10"/>
  <c r="I43" i="10"/>
  <c r="I50" i="10"/>
  <c r="I60" i="10"/>
  <c r="I80" i="10"/>
  <c r="I76" i="10"/>
  <c r="I85" i="10"/>
  <c r="I92" i="10"/>
  <c r="I101" i="10"/>
  <c r="I109" i="10"/>
  <c r="I121" i="10"/>
  <c r="P126" i="10" l="1"/>
  <c r="Q82" i="10" s="1"/>
  <c r="T126" i="10"/>
  <c r="L126" i="10"/>
  <c r="AC82" i="10"/>
  <c r="W82" i="10" s="1"/>
  <c r="I14" i="10"/>
  <c r="I82" i="10"/>
  <c r="I29" i="10"/>
  <c r="Q118" i="10"/>
  <c r="Q115" i="10"/>
  <c r="I124" i="10"/>
  <c r="I115" i="10"/>
  <c r="Q64" i="10"/>
  <c r="Q16" i="10"/>
  <c r="Q63" i="10"/>
  <c r="Q47" i="10"/>
  <c r="I117" i="10"/>
  <c r="I105" i="10"/>
  <c r="I97" i="10"/>
  <c r="I89" i="10"/>
  <c r="I81" i="10"/>
  <c r="I72" i="10"/>
  <c r="I63" i="10"/>
  <c r="I67" i="10"/>
  <c r="I47" i="10"/>
  <c r="I32" i="10"/>
  <c r="I34" i="10"/>
  <c r="I24" i="10"/>
  <c r="I15" i="10"/>
  <c r="I6" i="10"/>
  <c r="I112" i="10"/>
  <c r="I104" i="10"/>
  <c r="I96" i="10"/>
  <c r="I86" i="10"/>
  <c r="I75" i="10"/>
  <c r="I64" i="10"/>
  <c r="I57" i="10"/>
  <c r="I49" i="10"/>
  <c r="I42" i="10"/>
  <c r="I37" i="10"/>
  <c r="I26" i="10"/>
  <c r="I18" i="10"/>
  <c r="I8" i="10"/>
  <c r="Q38" i="10"/>
  <c r="Q96" i="10"/>
  <c r="Q77" i="10"/>
  <c r="Q107" i="10"/>
  <c r="Q110" i="10"/>
  <c r="I123" i="10"/>
  <c r="I120" i="10"/>
  <c r="I111" i="10"/>
  <c r="I107" i="10"/>
  <c r="I103" i="10"/>
  <c r="I99" i="10"/>
  <c r="I95" i="10"/>
  <c r="I90" i="10"/>
  <c r="I87" i="10"/>
  <c r="I83" i="10"/>
  <c r="I78" i="10"/>
  <c r="I74" i="10"/>
  <c r="I69" i="10"/>
  <c r="I65" i="10"/>
  <c r="I61" i="10"/>
  <c r="I58" i="10"/>
  <c r="I53" i="10"/>
  <c r="I52" i="10"/>
  <c r="I46" i="10"/>
  <c r="I41" i="10"/>
  <c r="I33" i="10"/>
  <c r="I36" i="10"/>
  <c r="I20" i="10"/>
  <c r="I25" i="10"/>
  <c r="I23" i="10"/>
  <c r="I125" i="10"/>
  <c r="I13" i="10"/>
  <c r="I9" i="10"/>
  <c r="I122" i="10"/>
  <c r="I119" i="10"/>
  <c r="I110" i="10"/>
  <c r="I106" i="10"/>
  <c r="I102" i="10"/>
  <c r="I98" i="10"/>
  <c r="I94" i="10"/>
  <c r="I88" i="10"/>
  <c r="I77" i="10"/>
  <c r="I73" i="10"/>
  <c r="I70" i="10"/>
  <c r="I62" i="10"/>
  <c r="I59" i="10"/>
  <c r="I54" i="10"/>
  <c r="I55" i="10"/>
  <c r="I35" i="10"/>
  <c r="I44" i="10"/>
  <c r="I40" i="10"/>
  <c r="I39" i="10"/>
  <c r="I31" i="10"/>
  <c r="I28" i="10"/>
  <c r="I19" i="10"/>
  <c r="I16" i="10"/>
  <c r="I10" i="10"/>
  <c r="I12" i="10"/>
  <c r="Q105" i="10"/>
  <c r="Q19" i="10"/>
  <c r="Q49" i="10"/>
  <c r="Q81" i="10"/>
  <c r="Q112" i="10"/>
  <c r="Q35" i="10"/>
  <c r="Q109" i="10"/>
  <c r="Q21" i="10"/>
  <c r="Q18" i="10"/>
  <c r="Q78" i="10"/>
  <c r="Q44" i="10"/>
  <c r="I66" i="10"/>
  <c r="Q113" i="10"/>
  <c r="Q124" i="10"/>
  <c r="I114" i="10"/>
  <c r="I113" i="10"/>
  <c r="Q66" i="10"/>
  <c r="Q114" i="10"/>
  <c r="Q9" i="10"/>
  <c r="Q93" i="10"/>
  <c r="Q13" i="10"/>
  <c r="Q28" i="10"/>
  <c r="Q43" i="10"/>
  <c r="Q57" i="10"/>
  <c r="Q72" i="10"/>
  <c r="Q88" i="10"/>
  <c r="Q104" i="10"/>
  <c r="Q31" i="10"/>
  <c r="Q61" i="10"/>
  <c r="Q92" i="10"/>
  <c r="Q24" i="10"/>
  <c r="Q95" i="10"/>
  <c r="Q119" i="10"/>
  <c r="Q90" i="10"/>
  <c r="Q36" i="10"/>
  <c r="Q62" i="10"/>
  <c r="Q94" i="10"/>
  <c r="Q10" i="10"/>
  <c r="Q73" i="10"/>
  <c r="Q67" i="10"/>
  <c r="Q75" i="10"/>
  <c r="Q125" i="10"/>
  <c r="Q34" i="10"/>
  <c r="Q32" i="10"/>
  <c r="Q46" i="10"/>
  <c r="Q56" i="10"/>
  <c r="Q51" i="10"/>
  <c r="Q80" i="10"/>
  <c r="Q76" i="10"/>
  <c r="Q91" i="10"/>
  <c r="Q100" i="10"/>
  <c r="Q108" i="10"/>
  <c r="Q120" i="10"/>
  <c r="Q12" i="10"/>
  <c r="Q25" i="10"/>
  <c r="Q40" i="10"/>
  <c r="Q53" i="10"/>
  <c r="Q70" i="10"/>
  <c r="Q85" i="10"/>
  <c r="Q101" i="10"/>
  <c r="Q122" i="10"/>
  <c r="Q42" i="10"/>
  <c r="Q79" i="10"/>
  <c r="Q111" i="10"/>
  <c r="Q50" i="10"/>
  <c r="Q45" i="10"/>
  <c r="Q6" i="10"/>
  <c r="Q11" i="10"/>
  <c r="Q26" i="10"/>
  <c r="Q41" i="10"/>
  <c r="Q54" i="10"/>
  <c r="Q69" i="10"/>
  <c r="Q86" i="10"/>
  <c r="Q102" i="10"/>
  <c r="Q121" i="10"/>
  <c r="Q20" i="10"/>
  <c r="Q58" i="10"/>
  <c r="Q89" i="10"/>
  <c r="Q14" i="10"/>
  <c r="Q87" i="10"/>
  <c r="Q99" i="10"/>
  <c r="Q27" i="10"/>
  <c r="Q15" i="10"/>
  <c r="Q22" i="10"/>
  <c r="Q29" i="10"/>
  <c r="Q33" i="10"/>
  <c r="Q55" i="10"/>
  <c r="Q59" i="10"/>
  <c r="Q74" i="10"/>
  <c r="Q83" i="10"/>
  <c r="Q98" i="10"/>
  <c r="Q106" i="10"/>
  <c r="Q117" i="10"/>
  <c r="Q123" i="10"/>
  <c r="Q23" i="10"/>
  <c r="Q39" i="10"/>
  <c r="Q52" i="10"/>
  <c r="Q65" i="10"/>
  <c r="Q97" i="10"/>
  <c r="Q37" i="10"/>
  <c r="Q71" i="10"/>
  <c r="Q103" i="10"/>
  <c r="Q8" i="10"/>
  <c r="Q60" i="10"/>
  <c r="D131" i="10"/>
  <c r="F115" i="10" s="1"/>
  <c r="X115" i="10" s="1"/>
  <c r="AC115" i="10" s="1"/>
  <c r="W115" i="10" s="1"/>
  <c r="F12" i="10"/>
  <c r="X12" i="10" s="1"/>
  <c r="AC12" i="10" s="1"/>
  <c r="W12" i="10" s="1"/>
  <c r="U115" i="10" l="1"/>
  <c r="U82" i="10"/>
  <c r="M115" i="10"/>
  <c r="M82" i="10"/>
  <c r="U121" i="10"/>
  <c r="U74" i="10"/>
  <c r="U99" i="10"/>
  <c r="U27" i="10"/>
  <c r="U56" i="10"/>
  <c r="U12" i="10"/>
  <c r="M86" i="10"/>
  <c r="U33" i="10"/>
  <c r="U110" i="10"/>
  <c r="U60" i="10"/>
  <c r="U19" i="10"/>
  <c r="U88" i="10"/>
  <c r="U42" i="10"/>
  <c r="U22" i="10"/>
  <c r="U54" i="10"/>
  <c r="U94" i="10"/>
  <c r="U8" i="10"/>
  <c r="U44" i="10"/>
  <c r="U77" i="10"/>
  <c r="U120" i="10"/>
  <c r="U32" i="10"/>
  <c r="U80" i="10"/>
  <c r="U104" i="10"/>
  <c r="U25" i="10"/>
  <c r="U75" i="10"/>
  <c r="U58" i="10"/>
  <c r="U92" i="10"/>
  <c r="U113" i="10"/>
  <c r="U124" i="10"/>
  <c r="U15" i="10"/>
  <c r="U29" i="10"/>
  <c r="U47" i="10"/>
  <c r="U62" i="10"/>
  <c r="U83" i="10"/>
  <c r="U102" i="10"/>
  <c r="U118" i="10"/>
  <c r="U21" i="10"/>
  <c r="U39" i="10"/>
  <c r="U50" i="10"/>
  <c r="U70" i="10"/>
  <c r="U90" i="10"/>
  <c r="U107" i="10"/>
  <c r="U13" i="10"/>
  <c r="U34" i="10"/>
  <c r="U46" i="10"/>
  <c r="U51" i="10"/>
  <c r="U76" i="10"/>
  <c r="U96" i="10"/>
  <c r="U112" i="10"/>
  <c r="U16" i="10"/>
  <c r="U37" i="10"/>
  <c r="U52" i="10"/>
  <c r="U65" i="10"/>
  <c r="U85" i="10"/>
  <c r="U101" i="10"/>
  <c r="U109" i="10"/>
  <c r="M72" i="10"/>
  <c r="U11" i="10"/>
  <c r="U18" i="10"/>
  <c r="U26" i="10"/>
  <c r="U36" i="10"/>
  <c r="U41" i="10"/>
  <c r="U55" i="10"/>
  <c r="U59" i="10"/>
  <c r="U69" i="10"/>
  <c r="U78" i="10"/>
  <c r="U86" i="10"/>
  <c r="U98" i="10"/>
  <c r="U106" i="10"/>
  <c r="U119" i="10"/>
  <c r="U6" i="10"/>
  <c r="U14" i="10"/>
  <c r="U24" i="10"/>
  <c r="U31" i="10"/>
  <c r="U40" i="10"/>
  <c r="U35" i="10"/>
  <c r="U67" i="10"/>
  <c r="U63" i="10"/>
  <c r="U73" i="10"/>
  <c r="U87" i="10"/>
  <c r="U95" i="10"/>
  <c r="U103" i="10"/>
  <c r="U111" i="10"/>
  <c r="U9" i="10"/>
  <c r="U125" i="10"/>
  <c r="U28" i="10"/>
  <c r="U38" i="10"/>
  <c r="U43" i="10"/>
  <c r="U49" i="10"/>
  <c r="U57" i="10"/>
  <c r="U64" i="10"/>
  <c r="U72" i="10"/>
  <c r="U81" i="10"/>
  <c r="U91" i="10"/>
  <c r="U100" i="10"/>
  <c r="U108" i="10"/>
  <c r="U122" i="10"/>
  <c r="U10" i="10"/>
  <c r="U23" i="10"/>
  <c r="U20" i="10"/>
  <c r="U45" i="10"/>
  <c r="U53" i="10"/>
  <c r="U61" i="10"/>
  <c r="U71" i="10"/>
  <c r="U79" i="10"/>
  <c r="U89" i="10"/>
  <c r="U97" i="10"/>
  <c r="U105" i="10"/>
  <c r="U117" i="10"/>
  <c r="U123" i="10"/>
  <c r="U66" i="10"/>
  <c r="U93" i="10"/>
  <c r="U114" i="10"/>
  <c r="M122" i="10"/>
  <c r="M114" i="10"/>
  <c r="M108" i="10"/>
  <c r="M18" i="10"/>
  <c r="M65" i="10"/>
  <c r="M13" i="10"/>
  <c r="M32" i="10"/>
  <c r="M53" i="10"/>
  <c r="M45" i="10"/>
  <c r="M55" i="10"/>
  <c r="M123" i="10"/>
  <c r="M71" i="10"/>
  <c r="M43" i="10"/>
  <c r="M104" i="10"/>
  <c r="M80" i="10"/>
  <c r="M25" i="10"/>
  <c r="M85" i="10"/>
  <c r="M79" i="10"/>
  <c r="M50" i="10"/>
  <c r="M36" i="10"/>
  <c r="M69" i="10"/>
  <c r="M106" i="10"/>
  <c r="M39" i="10"/>
  <c r="M105" i="10"/>
  <c r="M27" i="10"/>
  <c r="M28" i="10"/>
  <c r="M57" i="10"/>
  <c r="M88" i="10"/>
  <c r="M125" i="10"/>
  <c r="M56" i="10"/>
  <c r="M91" i="10"/>
  <c r="M12" i="10"/>
  <c r="M40" i="10"/>
  <c r="M70" i="10"/>
  <c r="M101" i="10"/>
  <c r="M42" i="10"/>
  <c r="M111" i="10"/>
  <c r="M107" i="10"/>
  <c r="M11" i="10"/>
  <c r="M26" i="10"/>
  <c r="M41" i="10"/>
  <c r="M59" i="10"/>
  <c r="M78" i="10"/>
  <c r="M98" i="10"/>
  <c r="M117" i="10"/>
  <c r="M23" i="10"/>
  <c r="M52" i="10"/>
  <c r="M89" i="10"/>
  <c r="M37" i="10"/>
  <c r="M103" i="10"/>
  <c r="M90" i="10"/>
  <c r="M9" i="10"/>
  <c r="M93" i="10"/>
  <c r="M19" i="10"/>
  <c r="M38" i="10"/>
  <c r="M49" i="10"/>
  <c r="M64" i="10"/>
  <c r="M81" i="10"/>
  <c r="M96" i="10"/>
  <c r="M112" i="10"/>
  <c r="M34" i="10"/>
  <c r="M46" i="10"/>
  <c r="M51" i="10"/>
  <c r="M76" i="10"/>
  <c r="M100" i="10"/>
  <c r="M120" i="10"/>
  <c r="M16" i="10"/>
  <c r="M31" i="10"/>
  <c r="M35" i="10"/>
  <c r="M61" i="10"/>
  <c r="M77" i="10"/>
  <c r="M92" i="10"/>
  <c r="M109" i="10"/>
  <c r="M24" i="10"/>
  <c r="M63" i="10"/>
  <c r="M95" i="10"/>
  <c r="M8" i="10"/>
  <c r="M75" i="10"/>
  <c r="M21" i="10"/>
  <c r="M119" i="10"/>
  <c r="M15" i="10"/>
  <c r="M22" i="10"/>
  <c r="M29" i="10"/>
  <c r="M33" i="10"/>
  <c r="M47" i="10"/>
  <c r="M54" i="10"/>
  <c r="M62" i="10"/>
  <c r="M74" i="10"/>
  <c r="M83" i="10"/>
  <c r="M94" i="10"/>
  <c r="M102" i="10"/>
  <c r="M110" i="10"/>
  <c r="M121" i="10"/>
  <c r="M10" i="10"/>
  <c r="M20" i="10"/>
  <c r="M44" i="10"/>
  <c r="M58" i="10"/>
  <c r="M73" i="10"/>
  <c r="M97" i="10"/>
  <c r="M14" i="10"/>
  <c r="M67" i="10"/>
  <c r="M87" i="10"/>
  <c r="M118" i="10"/>
  <c r="M60" i="10"/>
  <c r="M6" i="10"/>
  <c r="M99" i="10"/>
  <c r="M66" i="10"/>
  <c r="M113" i="10"/>
  <c r="M124" i="10"/>
  <c r="F113" i="10"/>
  <c r="X113" i="10" s="1"/>
  <c r="AC113" i="10" s="1"/>
  <c r="W113" i="10" s="1"/>
  <c r="F124" i="10"/>
  <c r="X124" i="10" s="1"/>
  <c r="AC124" i="10" s="1"/>
  <c r="W124" i="10" s="1"/>
  <c r="F114" i="10"/>
  <c r="X114" i="10" s="1"/>
  <c r="AC114" i="10" s="1"/>
  <c r="W114" i="10" s="1"/>
  <c r="F93" i="10"/>
  <c r="X93" i="10" s="1"/>
  <c r="AC93" i="10" s="1"/>
  <c r="W93" i="10" s="1"/>
  <c r="F84" i="10"/>
  <c r="X84" i="10" s="1"/>
  <c r="AC84" i="10" s="1"/>
  <c r="W84" i="10" s="1"/>
  <c r="F116" i="10"/>
  <c r="X116" i="10" s="1"/>
  <c r="AC116" i="10" s="1"/>
  <c r="W116" i="10" s="1"/>
  <c r="F24" i="10"/>
  <c r="X24" i="10" s="1"/>
  <c r="AC24" i="10" s="1"/>
  <c r="W24" i="10" s="1"/>
  <c r="F52" i="10"/>
  <c r="X52" i="10" s="1"/>
  <c r="AC52" i="10" s="1"/>
  <c r="W52" i="10" s="1"/>
  <c r="F22" i="10"/>
  <c r="X22" i="10" s="1"/>
  <c r="AC22" i="10" s="1"/>
  <c r="W22" i="10" s="1"/>
  <c r="F8" i="10"/>
  <c r="X8" i="10" s="1"/>
  <c r="AC8" i="10" s="1"/>
  <c r="W8" i="10" s="1"/>
  <c r="F14" i="10"/>
  <c r="X14" i="10" s="1"/>
  <c r="AC14" i="10" s="1"/>
  <c r="W14" i="10" s="1"/>
  <c r="F19" i="10"/>
  <c r="X19" i="10" s="1"/>
  <c r="AC19" i="10" s="1"/>
  <c r="W19" i="10" s="1"/>
  <c r="F27" i="10"/>
  <c r="X27" i="10" s="1"/>
  <c r="AC27" i="10" s="1"/>
  <c r="W27" i="10" s="1"/>
  <c r="F33" i="10"/>
  <c r="X33" i="10" s="1"/>
  <c r="AC33" i="10" s="1"/>
  <c r="W33" i="10" s="1"/>
  <c r="F41" i="10"/>
  <c r="X41" i="10" s="1"/>
  <c r="AC41" i="10" s="1"/>
  <c r="W41" i="10" s="1"/>
  <c r="F45" i="10"/>
  <c r="X45" i="10" s="1"/>
  <c r="AC45" i="10" s="1"/>
  <c r="W45" i="10" s="1"/>
  <c r="F70" i="10"/>
  <c r="X70" i="10" s="1"/>
  <c r="AC70" i="10" s="1"/>
  <c r="W70" i="10" s="1"/>
  <c r="F88" i="10"/>
  <c r="X88" i="10" s="1"/>
  <c r="AC88" i="10" s="1"/>
  <c r="W88" i="10" s="1"/>
  <c r="F96" i="10"/>
  <c r="X96" i="10" s="1"/>
  <c r="AC96" i="10" s="1"/>
  <c r="W96" i="10" s="1"/>
  <c r="F100" i="10"/>
  <c r="X100" i="10" s="1"/>
  <c r="AC100" i="10" s="1"/>
  <c r="W100" i="10" s="1"/>
  <c r="F104" i="10"/>
  <c r="X104" i="10" s="1"/>
  <c r="AC104" i="10" s="1"/>
  <c r="W104" i="10" s="1"/>
  <c r="F108" i="10"/>
  <c r="X108" i="10" s="1"/>
  <c r="AC108" i="10" s="1"/>
  <c r="W108" i="10" s="1"/>
  <c r="F112" i="10"/>
  <c r="X112" i="10" s="1"/>
  <c r="AC112" i="10" s="1"/>
  <c r="W112" i="10" s="1"/>
  <c r="F118" i="10"/>
  <c r="X118" i="10" s="1"/>
  <c r="AC118" i="10" s="1"/>
  <c r="W118" i="10" s="1"/>
  <c r="F11" i="10"/>
  <c r="X11" i="10" s="1"/>
  <c r="AC11" i="10" s="1"/>
  <c r="W11" i="10" s="1"/>
  <c r="F15" i="10"/>
  <c r="X15" i="10" s="1"/>
  <c r="AC15" i="10" s="1"/>
  <c r="W15" i="10" s="1"/>
  <c r="F21" i="10"/>
  <c r="X21" i="10" s="1"/>
  <c r="AC21" i="10" s="1"/>
  <c r="W21" i="10" s="1"/>
  <c r="F26" i="10"/>
  <c r="X26" i="10" s="1"/>
  <c r="AC26" i="10" s="1"/>
  <c r="W26" i="10" s="1"/>
  <c r="F29" i="10"/>
  <c r="X29" i="10" s="1"/>
  <c r="AC29" i="10" s="1"/>
  <c r="W29" i="10" s="1"/>
  <c r="F55" i="10"/>
  <c r="X55" i="10" s="1"/>
  <c r="AC55" i="10" s="1"/>
  <c r="W55" i="10" s="1"/>
  <c r="F83" i="10"/>
  <c r="X83" i="10" s="1"/>
  <c r="AC83" i="10" s="1"/>
  <c r="W83" i="10" s="1"/>
  <c r="F90" i="10"/>
  <c r="X90" i="10" s="1"/>
  <c r="AC90" i="10" s="1"/>
  <c r="W90" i="10" s="1"/>
  <c r="F95" i="10"/>
  <c r="X95" i="10" s="1"/>
  <c r="AC95" i="10" s="1"/>
  <c r="W95" i="10" s="1"/>
  <c r="F99" i="10"/>
  <c r="X99" i="10" s="1"/>
  <c r="AC99" i="10" s="1"/>
  <c r="W99" i="10" s="1"/>
  <c r="F107" i="10"/>
  <c r="X107" i="10" s="1"/>
  <c r="AC107" i="10" s="1"/>
  <c r="W107" i="10" s="1"/>
  <c r="F111" i="10"/>
  <c r="X111" i="10" s="1"/>
  <c r="AC111" i="10" s="1"/>
  <c r="W111" i="10" s="1"/>
  <c r="F117" i="10"/>
  <c r="X117" i="10" s="1"/>
  <c r="AC117" i="10" s="1"/>
  <c r="W117" i="10" s="1"/>
  <c r="F121" i="10"/>
  <c r="X121" i="10" s="1"/>
  <c r="AC121" i="10" s="1"/>
  <c r="W121" i="10" s="1"/>
  <c r="F10" i="10"/>
  <c r="X10" i="10" s="1"/>
  <c r="AC10" i="10" s="1"/>
  <c r="W10" i="10" s="1"/>
  <c r="F18" i="10"/>
  <c r="X18" i="10" s="1"/>
  <c r="AC18" i="10" s="1"/>
  <c r="W18" i="10" s="1"/>
  <c r="F20" i="10"/>
  <c r="X20" i="10" s="1"/>
  <c r="AC20" i="10" s="1"/>
  <c r="W20" i="10" s="1"/>
  <c r="F38" i="10"/>
  <c r="X38" i="10" s="1"/>
  <c r="AC38" i="10" s="1"/>
  <c r="W38" i="10" s="1"/>
  <c r="F32" i="10"/>
  <c r="X32" i="10" s="1"/>
  <c r="AC32" i="10" s="1"/>
  <c r="W32" i="10" s="1"/>
  <c r="F49" i="10"/>
  <c r="X49" i="10" s="1"/>
  <c r="AC49" i="10" s="1"/>
  <c r="W49" i="10" s="1"/>
  <c r="F79" i="10"/>
  <c r="X79" i="10" s="1"/>
  <c r="AC79" i="10" s="1"/>
  <c r="W79" i="10" s="1"/>
  <c r="F106" i="10"/>
  <c r="X106" i="10" s="1"/>
  <c r="AC106" i="10" s="1"/>
  <c r="W106" i="10" s="1"/>
  <c r="F110" i="10"/>
  <c r="X110" i="10" s="1"/>
  <c r="AC110" i="10" s="1"/>
  <c r="W110" i="10" s="1"/>
  <c r="F122" i="10"/>
  <c r="X122" i="10" s="1"/>
  <c r="AC122" i="10" s="1"/>
  <c r="W122" i="10" s="1"/>
  <c r="F9" i="10"/>
  <c r="X9" i="10" s="1"/>
  <c r="AC9" i="10" s="1"/>
  <c r="W9" i="10" s="1"/>
  <c r="F125" i="10"/>
  <c r="X125" i="10" s="1"/>
  <c r="AC125" i="10" s="1"/>
  <c r="W125" i="10" s="1"/>
  <c r="F23" i="10"/>
  <c r="X23" i="10" s="1"/>
  <c r="AC23" i="10" s="1"/>
  <c r="W23" i="10" s="1"/>
  <c r="F28" i="10"/>
  <c r="X28" i="10" s="1"/>
  <c r="AC28" i="10" s="1"/>
  <c r="W28" i="10" s="1"/>
  <c r="F39" i="10"/>
  <c r="X39" i="10" s="1"/>
  <c r="AC39" i="10" s="1"/>
  <c r="W39" i="10" s="1"/>
  <c r="F47" i="10"/>
  <c r="X47" i="10" s="1"/>
  <c r="AC47" i="10" s="1"/>
  <c r="W47" i="10" s="1"/>
  <c r="F76" i="10"/>
  <c r="X76" i="10" s="1"/>
  <c r="AC76" i="10" s="1"/>
  <c r="W76" i="10" s="1"/>
  <c r="F85" i="10"/>
  <c r="X85" i="10" s="1"/>
  <c r="AC85" i="10" s="1"/>
  <c r="W85" i="10" s="1"/>
  <c r="F89" i="10"/>
  <c r="X89" i="10" s="1"/>
  <c r="AC89" i="10" s="1"/>
  <c r="W89" i="10" s="1"/>
  <c r="F101" i="10"/>
  <c r="X101" i="10" s="1"/>
  <c r="AC101" i="10" s="1"/>
  <c r="W101" i="10" s="1"/>
  <c r="F105" i="10"/>
  <c r="X105" i="10" s="1"/>
  <c r="AC105" i="10" s="1"/>
  <c r="W105" i="10" s="1"/>
  <c r="F109" i="10"/>
  <c r="X109" i="10" s="1"/>
  <c r="AC109" i="10" s="1"/>
  <c r="W109" i="10" s="1"/>
  <c r="F7" i="10"/>
  <c r="X7" i="10" s="1"/>
  <c r="AC7" i="10" s="1"/>
  <c r="W7" i="10" s="1"/>
  <c r="F17" i="10"/>
  <c r="X17" i="10" s="1"/>
  <c r="AC17" i="10" s="1"/>
  <c r="W17" i="10" s="1"/>
  <c r="F35" i="10"/>
  <c r="X35" i="10" s="1"/>
  <c r="AC35" i="10" s="1"/>
  <c r="W35" i="10" s="1"/>
  <c r="F98" i="10"/>
  <c r="X98" i="10" s="1"/>
  <c r="AC98" i="10" s="1"/>
  <c r="W98" i="10" s="1"/>
  <c r="F78" i="10"/>
  <c r="X78" i="10" s="1"/>
  <c r="AC78" i="10" s="1"/>
  <c r="W78" i="10" s="1"/>
  <c r="F72" i="10"/>
  <c r="X72" i="10" s="1"/>
  <c r="AC72" i="10" s="1"/>
  <c r="W72" i="10" s="1"/>
  <c r="F60" i="10"/>
  <c r="X60" i="10" s="1"/>
  <c r="AC60" i="10" s="1"/>
  <c r="W60" i="10" s="1"/>
  <c r="F30" i="10"/>
  <c r="X30" i="10" s="1"/>
  <c r="AC30" i="10" s="1"/>
  <c r="W30" i="10" s="1"/>
  <c r="F91" i="10"/>
  <c r="X91" i="10" s="1"/>
  <c r="AC91" i="10" s="1"/>
  <c r="W91" i="10" s="1"/>
  <c r="F5" i="10"/>
  <c r="X5" i="10" s="1"/>
  <c r="AC5" i="10" s="1"/>
  <c r="W5" i="10" s="1"/>
  <c r="F43" i="10"/>
  <c r="X43" i="10" s="1"/>
  <c r="AC43" i="10" s="1"/>
  <c r="W43" i="10" s="1"/>
  <c r="F58" i="10"/>
  <c r="X58" i="10" s="1"/>
  <c r="AC58" i="10" s="1"/>
  <c r="W58" i="10" s="1"/>
  <c r="F65" i="10"/>
  <c r="X65" i="10" s="1"/>
  <c r="AC65" i="10" s="1"/>
  <c r="W65" i="10" s="1"/>
  <c r="F81" i="10"/>
  <c r="X81" i="10" s="1"/>
  <c r="AC81" i="10" s="1"/>
  <c r="W81" i="10" s="1"/>
  <c r="F97" i="10"/>
  <c r="X97" i="10" s="1"/>
  <c r="AC97" i="10" s="1"/>
  <c r="W97" i="10" s="1"/>
  <c r="F123" i="10"/>
  <c r="X123" i="10" s="1"/>
  <c r="AC123" i="10" s="1"/>
  <c r="W123" i="10" s="1"/>
  <c r="F31" i="10"/>
  <c r="X31" i="10" s="1"/>
  <c r="AC31" i="10" s="1"/>
  <c r="W31" i="10" s="1"/>
  <c r="F40" i="10"/>
  <c r="X40" i="10" s="1"/>
  <c r="AC40" i="10" s="1"/>
  <c r="W40" i="10" s="1"/>
  <c r="F56" i="10"/>
  <c r="X56" i="10" s="1"/>
  <c r="AC56" i="10" s="1"/>
  <c r="W56" i="10" s="1"/>
  <c r="F51" i="10"/>
  <c r="X51" i="10" s="1"/>
  <c r="AC51" i="10" s="1"/>
  <c r="W51" i="10" s="1"/>
  <c r="F77" i="10"/>
  <c r="X77" i="10" s="1"/>
  <c r="AC77" i="10" s="1"/>
  <c r="W77" i="10" s="1"/>
  <c r="F86" i="10"/>
  <c r="X86" i="10" s="1"/>
  <c r="AC86" i="10" s="1"/>
  <c r="W86" i="10" s="1"/>
  <c r="F94" i="10"/>
  <c r="X94" i="10" s="1"/>
  <c r="AC94" i="10" s="1"/>
  <c r="W94" i="10" s="1"/>
  <c r="F102" i="10"/>
  <c r="X102" i="10" s="1"/>
  <c r="AC102" i="10" s="1"/>
  <c r="W102" i="10" s="1"/>
  <c r="F50" i="10"/>
  <c r="X50" i="10" s="1"/>
  <c r="AC50" i="10" s="1"/>
  <c r="W50" i="10" s="1"/>
  <c r="F69" i="10"/>
  <c r="X69" i="10" s="1"/>
  <c r="AC69" i="10" s="1"/>
  <c r="W69" i="10" s="1"/>
  <c r="F87" i="10"/>
  <c r="X87" i="10" s="1"/>
  <c r="AC87" i="10" s="1"/>
  <c r="W87" i="10" s="1"/>
  <c r="F103" i="10"/>
  <c r="X103" i="10" s="1"/>
  <c r="AC103" i="10" s="1"/>
  <c r="W103" i="10" s="1"/>
  <c r="F13" i="10"/>
  <c r="X13" i="10" s="1"/>
  <c r="AC13" i="10" s="1"/>
  <c r="W13" i="10" s="1"/>
  <c r="F46" i="10"/>
  <c r="X46" i="10" s="1"/>
  <c r="AC46" i="10" s="1"/>
  <c r="W46" i="10" s="1"/>
  <c r="F57" i="10"/>
  <c r="X57" i="10" s="1"/>
  <c r="AC57" i="10" s="1"/>
  <c r="W57" i="10" s="1"/>
  <c r="F74" i="10"/>
  <c r="X74" i="10" s="1"/>
  <c r="AC74" i="10" s="1"/>
  <c r="W74" i="10" s="1"/>
  <c r="F68" i="10"/>
  <c r="X68" i="10" s="1"/>
  <c r="AC68" i="10" s="1"/>
  <c r="W68" i="10" s="1"/>
  <c r="F66" i="10"/>
  <c r="X66" i="10" s="1"/>
  <c r="AC66" i="10" s="1"/>
  <c r="W66" i="10" s="1"/>
  <c r="F6" i="10"/>
  <c r="X6" i="10" s="1"/>
  <c r="AC6" i="10" s="1"/>
  <c r="W6" i="10" s="1"/>
  <c r="F59" i="10"/>
  <c r="X59" i="10" s="1"/>
  <c r="AC59" i="10" s="1"/>
  <c r="W59" i="10" s="1"/>
  <c r="F75" i="10"/>
  <c r="X75" i="10" s="1"/>
  <c r="AC75" i="10" s="1"/>
  <c r="W75" i="10" s="1"/>
  <c r="F42" i="10"/>
  <c r="X42" i="10" s="1"/>
  <c r="AC42" i="10" s="1"/>
  <c r="W42" i="10" s="1"/>
  <c r="F67" i="10"/>
  <c r="X67" i="10" s="1"/>
  <c r="AC67" i="10" s="1"/>
  <c r="W67" i="10" s="1"/>
  <c r="F73" i="10"/>
  <c r="X73" i="10" s="1"/>
  <c r="AC73" i="10" s="1"/>
  <c r="W73" i="10" s="1"/>
  <c r="F44" i="10"/>
  <c r="X44" i="10" s="1"/>
  <c r="AC44" i="10" s="1"/>
  <c r="W44" i="10" s="1"/>
  <c r="F92" i="10"/>
  <c r="X92" i="10" s="1"/>
  <c r="AC92" i="10" s="1"/>
  <c r="W92" i="10" s="1"/>
  <c r="F61" i="10"/>
  <c r="X61" i="10" s="1"/>
  <c r="AC61" i="10" s="1"/>
  <c r="W61" i="10" s="1"/>
  <c r="F34" i="10"/>
  <c r="X34" i="10" s="1"/>
  <c r="AC34" i="10" s="1"/>
  <c r="W34" i="10" s="1"/>
  <c r="F37" i="10"/>
  <c r="X37" i="10" s="1"/>
  <c r="AC37" i="10" s="1"/>
  <c r="W37" i="10" s="1"/>
  <c r="F120" i="10"/>
  <c r="X120" i="10" s="1"/>
  <c r="AC120" i="10" s="1"/>
  <c r="W120" i="10" s="1"/>
  <c r="F63" i="10"/>
  <c r="X63" i="10" s="1"/>
  <c r="AC63" i="10" s="1"/>
  <c r="W63" i="10" s="1"/>
  <c r="F36" i="10"/>
  <c r="X36" i="10" s="1"/>
  <c r="AC36" i="10" s="1"/>
  <c r="W36" i="10" s="1"/>
  <c r="F16" i="10"/>
  <c r="X16" i="10" s="1"/>
  <c r="AC16" i="10" s="1"/>
  <c r="W16" i="10" s="1"/>
  <c r="F119" i="10"/>
  <c r="X119" i="10" s="1"/>
  <c r="AC119" i="10" s="1"/>
  <c r="W119" i="10" s="1"/>
  <c r="F64" i="10"/>
  <c r="X64" i="10" s="1"/>
  <c r="AC64" i="10" s="1"/>
  <c r="W64" i="10" s="1"/>
  <c r="F80" i="10"/>
  <c r="X80" i="10" s="1"/>
  <c r="AC80" i="10" s="1"/>
  <c r="W80" i="10" s="1"/>
  <c r="F53" i="10"/>
  <c r="X53" i="10" s="1"/>
  <c r="AC53" i="10" s="1"/>
  <c r="W53" i="10" s="1"/>
  <c r="F25" i="10"/>
  <c r="X25" i="10" s="1"/>
  <c r="AC25" i="10" s="1"/>
  <c r="W25" i="10" s="1"/>
  <c r="F48" i="10"/>
  <c r="X48" i="10" s="1"/>
  <c r="AC48" i="10" s="1"/>
  <c r="W48" i="10" s="1"/>
  <c r="F71" i="10"/>
  <c r="X71" i="10" s="1"/>
  <c r="AC71" i="10" s="1"/>
  <c r="W71" i="10" s="1"/>
  <c r="F62" i="10"/>
  <c r="X62" i="10" s="1"/>
  <c r="AC62" i="10" s="1"/>
  <c r="W62" i="10" s="1"/>
  <c r="F54" i="10"/>
  <c r="X54" i="10" s="1"/>
  <c r="AC54" i="10" s="1"/>
  <c r="W54" i="10" s="1"/>
</calcChain>
</file>

<file path=xl/sharedStrings.xml><?xml version="1.0" encoding="utf-8"?>
<sst xmlns="http://schemas.openxmlformats.org/spreadsheetml/2006/main" count="433" uniqueCount="221">
  <si>
    <t>Железнодорожный район</t>
  </si>
  <si>
    <t>МБОУ СШ № 13</t>
  </si>
  <si>
    <t>МБОУ СШ № 16</t>
  </si>
  <si>
    <t>МБОУ СШ № 17</t>
  </si>
  <si>
    <t>МБОУ СШ № 18</t>
  </si>
  <si>
    <t>МБОУ СШ № 19</t>
  </si>
  <si>
    <t>Кировский район</t>
  </si>
  <si>
    <t>МБОУ СШ № 89</t>
  </si>
  <si>
    <t>МБОУ СШ № 91</t>
  </si>
  <si>
    <t>МБОУ СШ № 92</t>
  </si>
  <si>
    <t>МБОУ СШ № 94</t>
  </si>
  <si>
    <t>МБОУ СШ № 95</t>
  </si>
  <si>
    <t>МБОУ СШ № 46</t>
  </si>
  <si>
    <t>МБОУ СШ № 63</t>
  </si>
  <si>
    <t>МБОУ СШ № 81</t>
  </si>
  <si>
    <t>МБОУ СШ № 135</t>
  </si>
  <si>
    <t>Ленинский район</t>
  </si>
  <si>
    <t>МБОУ СШ № 31</t>
  </si>
  <si>
    <t>МБОУ СШ № 44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</si>
  <si>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</si>
  <si>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</si>
  <si>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</si>
  <si>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</si>
  <si>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</si>
  <si>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</si>
  <si>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</si>
  <si>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</si>
  <si>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</si>
  <si>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</si>
  <si>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</si>
  <si>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</si>
  <si>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</si>
  <si>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</si>
  <si>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</si>
  <si>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82</t>
  </si>
  <si>
    <t>МБОУ СШ № 84</t>
  </si>
  <si>
    <t>МБОУ СШ № 99</t>
  </si>
  <si>
    <t>МБОУ СШ № 133</t>
  </si>
  <si>
    <t>Свердловский район</t>
  </si>
  <si>
    <t>МБОУ СШ № 6</t>
  </si>
  <si>
    <t>МБОУ СШ № 7</t>
  </si>
  <si>
    <t>МБОУ СШ № 34</t>
  </si>
  <si>
    <t>МБОУ СШ № 42</t>
  </si>
  <si>
    <t>МБОУ СШ № 45</t>
  </si>
  <si>
    <t>МБОУ СШ № 76</t>
  </si>
  <si>
    <t>МБОУ СШ № 78</t>
  </si>
  <si>
    <t>Советский район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</si>
  <si>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</si>
  <si>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</si>
  <si>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</si>
  <si>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</si>
  <si>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</si>
  <si>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</si>
  <si>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</si>
  <si>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</si>
  <si>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</si>
  <si>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</si>
  <si>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</si>
  <si>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</si>
  <si>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</si>
  <si>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</si>
  <si>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</si>
  <si>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</si>
  <si>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</si>
  <si>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</si>
  <si>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</si>
  <si>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Центральный район</t>
  </si>
  <si>
    <t>№</t>
  </si>
  <si>
    <t>Общая балансовая стоимость недвижимого имущества</t>
  </si>
  <si>
    <t>Общая балансовая стоимость движимого имущества</t>
  </si>
  <si>
    <t>Остаточная балансовая стоимость недвижимого имущества</t>
  </si>
  <si>
    <t>Стоимость основных средств</t>
  </si>
  <si>
    <t>Кол-во работников</t>
  </si>
  <si>
    <t>Примечение</t>
  </si>
  <si>
    <t>Наименование ОУ (кратко)</t>
  </si>
  <si>
    <t>Код ОУ по КИАСУО</t>
  </si>
  <si>
    <t>Субсидии на выполнение МЗ</t>
  </si>
  <si>
    <t>Стоимость материальных запасов</t>
  </si>
  <si>
    <t>Заработная плата и начисления на выплаты по оплате труда</t>
  </si>
  <si>
    <t>Общее          кол-во обучающихся</t>
  </si>
  <si>
    <t>МБОУ Лицей № 28</t>
  </si>
  <si>
    <t>МБОУ Гимназия № 8</t>
  </si>
  <si>
    <t>МАОУ СШ № 32</t>
  </si>
  <si>
    <t>МАОУ Гимназия № 5</t>
  </si>
  <si>
    <t>МБОУ Прогимназия  № 131</t>
  </si>
  <si>
    <t>МАОУ Лицей № 7</t>
  </si>
  <si>
    <t>МАОУ Гимназия №  9</t>
  </si>
  <si>
    <t>МБОУ СШ  № 12</t>
  </si>
  <si>
    <t>МАОУ Гимназия № 4</t>
  </si>
  <si>
    <t>МАОУ Гимназия № 6</t>
  </si>
  <si>
    <t>МБОУ СШ № 8 "Созидание"</t>
  </si>
  <si>
    <t>МАОУ Лицей № 11</t>
  </si>
  <si>
    <t>МАОУ СШ № 55</t>
  </si>
  <si>
    <t>МАОУ Гимназия № 10</t>
  </si>
  <si>
    <t>МБОУ Лицей № 3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</si>
  <si>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</si>
  <si>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</si>
  <si>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</si>
  <si>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</si>
  <si>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</si>
  <si>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</si>
  <si>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</si>
  <si>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</si>
  <si>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</si>
  <si>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</si>
  <si>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</si>
  <si>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</si>
  <si>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</si>
  <si>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</si>
  <si>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</si>
  <si>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</si>
  <si>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</si>
  <si>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Среднее значение по городу</t>
  </si>
  <si>
    <t>Максимальное значение по городу</t>
  </si>
  <si>
    <t>Минимальное значение по городу</t>
  </si>
  <si>
    <t>A</t>
  </si>
  <si>
    <t>B</t>
  </si>
  <si>
    <t>C</t>
  </si>
  <si>
    <t>D</t>
  </si>
  <si>
    <t>Значение границы C-D</t>
  </si>
  <si>
    <t>Значение границы A-B</t>
  </si>
  <si>
    <t>Итог</t>
  </si>
  <si>
    <t>МБОУ Школа-интернат № 1</t>
  </si>
  <si>
    <t>ИНФРАСТУКТУРНОЕ ОБЕСПЕЧЕНИЕ ОБЩЕОБРАЗОВАТЕЛЬНЫХ УЧРЕЖДЕНИЙ</t>
  </si>
  <si>
    <t>Движимое имущество на 1 уч-ся</t>
  </si>
  <si>
    <t>Субсидии муницип. задания на 1 уч-ся</t>
  </si>
  <si>
    <t>Стоимость увеличения мат.запаса на 1 уч-ся</t>
  </si>
  <si>
    <t>Размер оплаты труда на 1 сотрудника</t>
  </si>
  <si>
    <t>МАОУ СШ № 143</t>
  </si>
  <si>
    <t>МАОУ СШ № 145</t>
  </si>
  <si>
    <t>МАОУ СШ № 149</t>
  </si>
  <si>
    <t>МАОУ СШ № 150</t>
  </si>
  <si>
    <t>по городу Красноярску</t>
  </si>
  <si>
    <t>Среднее значение</t>
  </si>
  <si>
    <r>
      <rPr>
        <b/>
        <sz val="10"/>
        <color theme="1"/>
        <rFont val="Calibri"/>
        <family val="2"/>
        <charset val="204"/>
        <scheme val="minor"/>
      </rPr>
      <t>Коэффиицент обеспечения муниципального задания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>мз</t>
    </r>
  </si>
  <si>
    <r>
      <rPr>
        <b/>
        <sz val="10"/>
        <color theme="1"/>
        <rFont val="Calibri"/>
        <family val="2"/>
        <charset val="204"/>
        <scheme val="minor"/>
      </rPr>
      <t>Коэффициент оснащенности на 1 учащегося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>о</t>
    </r>
  </si>
  <si>
    <r>
      <rPr>
        <b/>
        <sz val="10"/>
        <color theme="1"/>
        <rFont val="Calibri"/>
        <family val="2"/>
        <charset val="204"/>
        <scheme val="minor"/>
      </rPr>
      <t>Коэффициент состояния основных фондов</t>
    </r>
    <r>
      <rPr>
        <b/>
        <sz val="12"/>
        <color theme="1"/>
        <rFont val="Calibri"/>
        <family val="2"/>
        <charset val="204"/>
        <scheme val="minor"/>
      </rPr>
      <t xml:space="preserve"> К</t>
    </r>
    <r>
      <rPr>
        <b/>
        <vertAlign val="subscript"/>
        <sz val="14"/>
        <color theme="1"/>
        <rFont val="Calibri"/>
        <family val="2"/>
        <charset val="204"/>
        <scheme val="minor"/>
      </rPr>
      <t xml:space="preserve">ф </t>
    </r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</si>
  <si>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увеличения материальных запасов и основных средств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vertAlign val="subscript"/>
        <sz val="14"/>
        <color theme="1"/>
        <rFont val="Calibri"/>
        <family val="2"/>
        <charset val="204"/>
        <scheme val="minor"/>
      </rPr>
      <t>умо</t>
    </r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</si>
  <si>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обеспеченности оплатой труда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vertAlign val="subscript"/>
        <sz val="14"/>
        <color theme="1"/>
        <rFont val="Calibri"/>
        <family val="2"/>
        <charset val="204"/>
        <scheme val="minor"/>
      </rPr>
      <t>от</t>
    </r>
  </si>
  <si>
    <t>Среднее по городу</t>
  </si>
  <si>
    <t>Cреднее по городу</t>
  </si>
  <si>
    <r>
      <t xml:space="preserve">Индекс обеспечения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мз</t>
    </r>
  </si>
  <si>
    <r>
      <t xml:space="preserve">Индекс увеличения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умо</t>
    </r>
  </si>
  <si>
    <r>
      <t xml:space="preserve">Индекс оплаты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умо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</si>
  <si>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от оплаты труда (отношение к max)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</si>
  <si>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умо увеличения (отношение к max)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</si>
  <si>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мз обеспечения  (отношение к max)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</si>
  <si>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о оснащения (отношение к max)</t>
    </r>
  </si>
  <si>
    <r>
      <t>Индекс оснащения</t>
    </r>
    <r>
      <rPr>
        <b/>
        <sz val="12"/>
        <color theme="1"/>
        <rFont val="Calibri"/>
        <family val="2"/>
        <charset val="204"/>
        <scheme val="minor"/>
      </rPr>
      <t xml:space="preserve"> I</t>
    </r>
    <r>
      <rPr>
        <b/>
        <sz val="11"/>
        <color theme="1"/>
        <rFont val="Calibri"/>
        <family val="2"/>
        <charset val="204"/>
        <scheme val="minor"/>
      </rPr>
      <t>о</t>
    </r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</si>
  <si>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ф состояния основных фондов</t>
    </r>
  </si>
  <si>
    <r>
      <t>Индекс состояния</t>
    </r>
    <r>
      <rPr>
        <b/>
        <sz val="12"/>
        <color theme="1"/>
        <rFont val="Calibri"/>
        <family val="2"/>
        <charset val="204"/>
        <scheme val="minor"/>
      </rPr>
      <t xml:space="preserve"> I</t>
    </r>
    <r>
      <rPr>
        <b/>
        <sz val="10"/>
        <color theme="1"/>
        <rFont val="Calibri"/>
        <family val="2"/>
        <charset val="204"/>
        <scheme val="minor"/>
      </rPr>
      <t>ф</t>
    </r>
  </si>
  <si>
    <t xml:space="preserve"> - верхняя половина интервала между средним значением и максимальным</t>
  </si>
  <si>
    <t xml:space="preserve"> - нижняя половина интервала между средним значением и максимальным</t>
  </si>
  <si>
    <t xml:space="preserve"> - верхняя половина интервала между средним значением и минимальным</t>
  </si>
  <si>
    <t xml:space="preserve"> - нижняя половина интервала между средним значением и минимальным</t>
  </si>
  <si>
    <t>отлично</t>
  </si>
  <si>
    <r>
      <rPr>
        <b/>
        <sz val="11"/>
        <color rgb="FF000000"/>
        <rFont val="Calibri"/>
        <family val="2"/>
        <charset val="204"/>
        <scheme val="minor"/>
      </rPr>
      <t>хорошо</t>
    </r>
    <r>
      <rPr>
        <sz val="11"/>
        <color rgb="FF000000"/>
        <rFont val="Calibri"/>
        <family val="2"/>
        <scheme val="minor"/>
      </rPr>
      <t xml:space="preserve"> </t>
    </r>
  </si>
  <si>
    <t>нормально</t>
  </si>
  <si>
    <t>критично</t>
  </si>
  <si>
    <t xml:space="preserve">МАОУ СШ № 152 </t>
  </si>
  <si>
    <t xml:space="preserve">МБОУ СШ № 10 </t>
  </si>
  <si>
    <t xml:space="preserve">МАОУ Гимназия № 11 </t>
  </si>
  <si>
    <t xml:space="preserve">МБОУ СШ № 72 </t>
  </si>
  <si>
    <t>Вспомогательные значения</t>
  </si>
  <si>
    <t>Цифра 1</t>
  </si>
  <si>
    <t>Цифра 2</t>
  </si>
  <si>
    <t>Цифра 3</t>
  </si>
  <si>
    <t>Цифра 4</t>
  </si>
  <si>
    <t>Цифра 5</t>
  </si>
  <si>
    <t xml:space="preserve">Среднее значение </t>
  </si>
  <si>
    <t>МАОУ Гимназия № 3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</si>
  <si>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</si>
  <si>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</si>
  <si>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</si>
  <si>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</si>
  <si>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</si>
  <si>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</si>
  <si>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</si>
  <si>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МБОУ СШ № 154</t>
  </si>
  <si>
    <t>МБОУ СШ № 156</t>
  </si>
  <si>
    <t>МАОУ СШ "Комплекс "Покровский"</t>
  </si>
  <si>
    <t>на 01 января 2021 года</t>
  </si>
  <si>
    <t xml:space="preserve">МБОУ СШ № 86 </t>
  </si>
  <si>
    <t>МАОУ СШ № 90</t>
  </si>
  <si>
    <t>МАОУ СШ № 93</t>
  </si>
  <si>
    <t>МБОУ СШ № 157</t>
  </si>
  <si>
    <t>МБОУ СШ № 1</t>
  </si>
  <si>
    <t>МБОУ СШ № 24</t>
  </si>
  <si>
    <t>МАОУ СШ № 155</t>
  </si>
  <si>
    <t>План ФХД на 30.12.2020 г. Публикация от 13.01.2021 г.</t>
  </si>
  <si>
    <t>План ФХД на 30.12.2020 г. Публикация от 11.01.2021 г.</t>
  </si>
  <si>
    <t>План ФХД на 30.12.2020 г. Публикация от  05.02. 2021 г.</t>
  </si>
  <si>
    <t>План ФХД на 30.12.2020 г. Публикация от 14.01.2021 г.</t>
  </si>
  <si>
    <t>План ФХД на 30.12.2020 г. Публикация от 27.01.2021 г.</t>
  </si>
  <si>
    <t>План ФХД на 30.12.2020 г. Публикация от 30.12.2020 г.</t>
  </si>
  <si>
    <t>План ФХД на 30.12.2020 г. Публикация от 12.01.2021 г.</t>
  </si>
  <si>
    <t>План ФХД на 30.12.2020 г. Публикация от 08.01.2021 г.</t>
  </si>
  <si>
    <t>План ФХД на 30.12.2020 г. Публикация от 06.01.2021 г.</t>
  </si>
  <si>
    <t xml:space="preserve">План ФХД на 30.12.2020 г. Публикация от 13.01.2021 г. </t>
  </si>
  <si>
    <t>План ФХД на 30.12.2020 г. Публикация от 15.01.2021 г.</t>
  </si>
  <si>
    <t>План ФХД на 30.12.2020 г. Публикация от 17.02.2021 г. Пустая форма</t>
  </si>
  <si>
    <t>План ФХД на 30.12.2020 г. Публикация от 04.01.2021 г.</t>
  </si>
  <si>
    <t>План ФХД на 30.12.2020 г. Публикация от 31.12.2020 г.</t>
  </si>
  <si>
    <t>План ФХД на 30.12.2020 г. Публикация от  30.12.2020 г.</t>
  </si>
  <si>
    <t>План ФХД на 30.12.2020 г. Публикация от  31.12.2020 г.</t>
  </si>
  <si>
    <t>План ФХД на 30.12.2020 г. Публикация от 05.01.2021 г.</t>
  </si>
  <si>
    <r>
      <t xml:space="preserve">План ФХД на 30.12.2020 г. Публикация от 30.12.2020 г. </t>
    </r>
    <r>
      <rPr>
        <b/>
        <sz val="9"/>
        <color rgb="FFFF0000"/>
        <rFont val="Calibri"/>
        <family val="2"/>
        <charset val="204"/>
        <scheme val="minor"/>
      </rPr>
      <t>(?)</t>
    </r>
  </si>
  <si>
    <t>План ФХД на 30.12.2020 г. Публикация от 10.01.2021 г.</t>
  </si>
  <si>
    <t>План ФХД на 30.12.2020 г. Публикация от 18.01.2021 г.</t>
  </si>
  <si>
    <t>МАОУ СШ № 158</t>
  </si>
  <si>
    <t>План ФХД на 30.12.2020 г. Публикация от 09.02.2021 г.</t>
  </si>
  <si>
    <t>План ФХД на 30.12.2020 г. Публикация от 09.01.2021 г. Пустая форма</t>
  </si>
  <si>
    <t>План ФХД на 30.12.2020 г. Публикация от 22.01.2021 г.</t>
  </si>
  <si>
    <t>План ФХД на 30.12.2020 г. Публикация от 20.01.2021 г.</t>
  </si>
  <si>
    <t>План ФХД на 30.12.2020 г. Публикация от 05.02.2021 г.</t>
  </si>
  <si>
    <t>План ФХД на 30.12.2020 г. Публикация от 16.01.2021 г.</t>
  </si>
  <si>
    <t>План ФХД на 30.12.2020 г. Публикация от 03.01.2021 г.</t>
  </si>
  <si>
    <t>План ФХД на 30.12.2020 г. Публикация от 17.01.2021 г.</t>
  </si>
  <si>
    <t>План ФХД на 30.12.2020 г. Публикация от 02.01.2021 г.</t>
  </si>
  <si>
    <t xml:space="preserve">План ФХД на 30.12.2020 г. Публикация от 11.01.2021 г. </t>
  </si>
  <si>
    <t>План ФХД на 30.12.2020 г. Документов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</si>
</sst>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bscript"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rgb="FF000000"/>
      <name val="Symbol"/>
      <family val="1"/>
      <charset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i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rgb="FF00000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27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0" xfId="0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4" fillId="0" borderId="0" xfId="0" applyFont="1"/>
    <xf numFmtId="4" fontId="4" fillId="0" borderId="5" xfId="0" applyNumberFormat="1" applyFont="1" applyBorder="1"/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" fontId="4" fillId="0" borderId="7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4" fontId="4" fillId="0" borderId="4" xfId="0" applyNumberFormat="1" applyFont="1" applyBorder="1"/>
    <xf numFmtId="0" fontId="4" fillId="0" borderId="13" xfId="0" applyFont="1" applyBorder="1"/>
    <xf numFmtId="0" fontId="4" fillId="0" borderId="9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4" fontId="4" fillId="0" borderId="19" xfId="0" applyNumberFormat="1" applyFont="1" applyBorder="1"/>
    <xf numFmtId="0" fontId="10" fillId="0" borderId="21" xfId="0" applyFont="1" applyBorder="1" applyAlignment="1">
      <alignment wrapText="1"/>
    </xf>
    <xf numFmtId="0" fontId="8" fillId="3" borderId="0" xfId="0" applyFont="1" applyFill="1" applyBorder="1" applyAlignment="1">
      <alignment horizontal="right" wrapText="1"/>
    </xf>
    <xf numFmtId="0" fontId="0" fillId="0" borderId="0" xfId="0"/>
    <xf numFmtId="0" fontId="0" fillId="0" borderId="0" xfId="0" applyBorder="1"/>
    <xf numFmtId="2" fontId="0" fillId="0" borderId="1" xfId="0" applyNumberFormat="1" applyBorder="1"/>
    <xf numFmtId="2" fontId="0" fillId="0" borderId="17" xfId="0" applyNumberFormat="1" applyBorder="1"/>
    <xf numFmtId="0" fontId="9" fillId="0" borderId="0" xfId="0" applyFont="1"/>
    <xf numFmtId="0" fontId="0" fillId="0" borderId="0" xfId="0" applyAlignment="1">
      <alignment horizontal="right"/>
    </xf>
    <xf numFmtId="2" fontId="0" fillId="0" borderId="0" xfId="0" applyNumberFormat="1" applyBorder="1"/>
    <xf numFmtId="4" fontId="5" fillId="0" borderId="46" xfId="0" applyNumberFormat="1" applyFont="1" applyBorder="1"/>
    <xf numFmtId="2" fontId="5" fillId="0" borderId="1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0" xfId="0" applyNumberFormat="1" applyFont="1" applyBorder="1"/>
    <xf numFmtId="4" fontId="5" fillId="0" borderId="0" xfId="0" applyNumberFormat="1" applyFont="1" applyBorder="1"/>
    <xf numFmtId="2" fontId="5" fillId="0" borderId="25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/>
    </xf>
    <xf numFmtId="4" fontId="5" fillId="0" borderId="46" xfId="0" applyNumberFormat="1" applyFont="1" applyBorder="1" applyAlignment="1">
      <alignment horizontal="right"/>
    </xf>
    <xf numFmtId="0" fontId="8" fillId="0" borderId="0" xfId="0" applyFont="1"/>
    <xf numFmtId="2" fontId="5" fillId="0" borderId="20" xfId="0" applyNumberFormat="1" applyFont="1" applyBorder="1" applyAlignment="1">
      <alignment horizontal="left" vertical="center"/>
    </xf>
    <xf numFmtId="4" fontId="4" fillId="0" borderId="33" xfId="0" applyNumberFormat="1" applyFont="1" applyBorder="1"/>
    <xf numFmtId="4" fontId="4" fillId="0" borderId="37" xfId="0" applyNumberFormat="1" applyFont="1" applyBorder="1"/>
    <xf numFmtId="4" fontId="4" fillId="0" borderId="36" xfId="0" applyNumberFormat="1" applyFont="1" applyBorder="1"/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4" fontId="4" fillId="0" borderId="47" xfId="0" applyNumberFormat="1" applyFont="1" applyBorder="1"/>
    <xf numFmtId="2" fontId="5" fillId="0" borderId="39" xfId="0" applyNumberFormat="1" applyFont="1" applyBorder="1" applyAlignment="1">
      <alignment horizontal="center" vertical="center"/>
    </xf>
    <xf numFmtId="4" fontId="4" fillId="0" borderId="0" xfId="0" applyNumberFormat="1" applyFont="1" applyBorder="1"/>
    <xf numFmtId="4" fontId="4" fillId="0" borderId="48" xfId="0" applyNumberFormat="1" applyFont="1" applyBorder="1"/>
    <xf numFmtId="4" fontId="4" fillId="0" borderId="49" xfId="0" applyNumberFormat="1" applyFont="1" applyBorder="1"/>
    <xf numFmtId="4" fontId="4" fillId="0" borderId="15" xfId="0" applyNumberFormat="1" applyFont="1" applyBorder="1"/>
    <xf numFmtId="4" fontId="4" fillId="0" borderId="1" xfId="0" applyNumberFormat="1" applyFont="1" applyBorder="1"/>
    <xf numFmtId="4" fontId="4" fillId="0" borderId="24" xfId="0" applyNumberFormat="1" applyFont="1" applyBorder="1"/>
    <xf numFmtId="4" fontId="5" fillId="0" borderId="13" xfId="0" applyNumberFormat="1" applyFont="1" applyBorder="1" applyAlignment="1">
      <alignment horizontal="left"/>
    </xf>
    <xf numFmtId="4" fontId="4" fillId="0" borderId="29" xfId="0" applyNumberFormat="1" applyFont="1" applyBorder="1"/>
    <xf numFmtId="4" fontId="4" fillId="0" borderId="30" xfId="0" applyNumberFormat="1" applyFont="1" applyBorder="1"/>
    <xf numFmtId="2" fontId="5" fillId="0" borderId="0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2" fontId="5" fillId="0" borderId="49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6" fillId="0" borderId="28" xfId="0" applyFont="1" applyBorder="1" applyAlignment="1"/>
    <xf numFmtId="2" fontId="4" fillId="0" borderId="50" xfId="0" applyNumberFormat="1" applyFont="1" applyBorder="1"/>
    <xf numFmtId="2" fontId="5" fillId="0" borderId="13" xfId="0" applyNumberFormat="1" applyFont="1" applyBorder="1" applyAlignment="1">
      <alignment horizontal="left"/>
    </xf>
    <xf numFmtId="2" fontId="4" fillId="0" borderId="29" xfId="0" applyNumberFormat="1" applyFont="1" applyBorder="1"/>
    <xf numFmtId="2" fontId="4" fillId="0" borderId="30" xfId="0" applyNumberFormat="1" applyFont="1" applyBorder="1"/>
    <xf numFmtId="2" fontId="4" fillId="0" borderId="32" xfId="0" applyNumberFormat="1" applyFont="1" applyBorder="1"/>
    <xf numFmtId="2" fontId="5" fillId="0" borderId="52" xfId="0" applyNumberFormat="1" applyFont="1" applyBorder="1" applyAlignment="1">
      <alignment horizontal="center" vertical="center"/>
    </xf>
    <xf numFmtId="4" fontId="4" fillId="0" borderId="17" xfId="0" applyNumberFormat="1" applyFont="1" applyBorder="1"/>
    <xf numFmtId="4" fontId="4" fillId="0" borderId="32" xfId="0" applyNumberFormat="1" applyFont="1" applyBorder="1"/>
    <xf numFmtId="2" fontId="5" fillId="0" borderId="23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0" fontId="5" fillId="0" borderId="28" xfId="0" applyFont="1" applyBorder="1" applyAlignment="1"/>
    <xf numFmtId="0" fontId="4" fillId="0" borderId="55" xfId="0" applyFont="1" applyBorder="1" applyAlignment="1">
      <alignment horizontal="right"/>
    </xf>
    <xf numFmtId="0" fontId="4" fillId="0" borderId="47" xfId="0" applyFont="1" applyBorder="1" applyAlignment="1">
      <alignment horizontal="center"/>
    </xf>
    <xf numFmtId="4" fontId="4" fillId="0" borderId="31" xfId="0" applyNumberFormat="1" applyFont="1" applyBorder="1"/>
    <xf numFmtId="4" fontId="4" fillId="0" borderId="50" xfId="0" applyNumberFormat="1" applyFont="1" applyBorder="1"/>
    <xf numFmtId="4" fontId="4" fillId="0" borderId="39" xfId="0" applyNumberFormat="1" applyFont="1" applyBorder="1"/>
    <xf numFmtId="4" fontId="4" fillId="0" borderId="1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4" fontId="3" fillId="0" borderId="3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3" xfId="0" applyFont="1" applyBorder="1"/>
    <xf numFmtId="3" fontId="3" fillId="0" borderId="19" xfId="0" applyNumberFormat="1" applyFont="1" applyBorder="1"/>
    <xf numFmtId="0" fontId="3" fillId="0" borderId="9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14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4" fontId="4" fillId="9" borderId="49" xfId="0" applyNumberFormat="1" applyFont="1" applyFill="1" applyBorder="1"/>
    <xf numFmtId="4" fontId="4" fillId="8" borderId="30" xfId="0" applyNumberFormat="1" applyFont="1" applyFill="1" applyBorder="1" applyAlignment="1">
      <alignment horizontal="right"/>
    </xf>
    <xf numFmtId="2" fontId="5" fillId="8" borderId="23" xfId="0" applyNumberFormat="1" applyFont="1" applyFill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0" fontId="0" fillId="0" borderId="16" xfId="0" applyBorder="1"/>
    <xf numFmtId="0" fontId="5" fillId="0" borderId="21" xfId="0" applyFont="1" applyBorder="1" applyAlignment="1"/>
    <xf numFmtId="0" fontId="5" fillId="0" borderId="21" xfId="0" applyFont="1" applyFill="1" applyBorder="1" applyAlignment="1"/>
    <xf numFmtId="0" fontId="3" fillId="0" borderId="55" xfId="0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right"/>
    </xf>
    <xf numFmtId="2" fontId="5" fillId="0" borderId="6" xfId="0" applyNumberFormat="1" applyFont="1" applyBorder="1"/>
    <xf numFmtId="0" fontId="5" fillId="0" borderId="3" xfId="0" applyFont="1" applyBorder="1"/>
    <xf numFmtId="0" fontId="5" fillId="0" borderId="19" xfId="0" applyFont="1" applyBorder="1"/>
    <xf numFmtId="2" fontId="5" fillId="0" borderId="20" xfId="0" applyNumberFormat="1" applyFont="1" applyBorder="1"/>
    <xf numFmtId="4" fontId="5" fillId="0" borderId="3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4" fillId="0" borderId="0" xfId="0" applyFont="1"/>
    <xf numFmtId="0" fontId="8" fillId="3" borderId="17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right"/>
    </xf>
    <xf numFmtId="0" fontId="2" fillId="0" borderId="55" xfId="0" applyFont="1" applyFill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20" fillId="0" borderId="13" xfId="0" applyFont="1" applyBorder="1"/>
    <xf numFmtId="0" fontId="17" fillId="0" borderId="21" xfId="0" applyFont="1" applyBorder="1" applyAlignment="1">
      <alignment horizontal="right" vertical="center" wrapText="1"/>
    </xf>
    <xf numFmtId="0" fontId="5" fillId="0" borderId="46" xfId="0" applyFont="1" applyFill="1" applyBorder="1" applyAlignment="1">
      <alignment horizontal="left"/>
    </xf>
    <xf numFmtId="0" fontId="4" fillId="0" borderId="34" xfId="0" applyFont="1" applyBorder="1" applyAlignment="1">
      <alignment horizontal="right"/>
    </xf>
    <xf numFmtId="2" fontId="4" fillId="0" borderId="58" xfId="0" applyNumberFormat="1" applyFont="1" applyBorder="1"/>
    <xf numFmtId="4" fontId="4" fillId="0" borderId="8" xfId="0" applyNumberFormat="1" applyFont="1" applyBorder="1"/>
    <xf numFmtId="2" fontId="5" fillId="0" borderId="35" xfId="0" applyNumberFormat="1" applyFont="1" applyBorder="1" applyAlignment="1">
      <alignment horizontal="center" vertical="center"/>
    </xf>
    <xf numFmtId="4" fontId="4" fillId="0" borderId="58" xfId="0" applyNumberFormat="1" applyFont="1" applyBorder="1"/>
    <xf numFmtId="2" fontId="5" fillId="0" borderId="59" xfId="0" applyNumberFormat="1" applyFont="1" applyBorder="1" applyAlignment="1">
      <alignment horizontal="center" vertical="center"/>
    </xf>
    <xf numFmtId="4" fontId="4" fillId="0" borderId="44" xfId="0" applyNumberFormat="1" applyFont="1" applyBorder="1"/>
    <xf numFmtId="2" fontId="5" fillId="0" borderId="60" xfId="0" applyNumberFormat="1" applyFont="1" applyBorder="1" applyAlignment="1">
      <alignment horizontal="center" vertical="center"/>
    </xf>
    <xf numFmtId="4" fontId="4" fillId="0" borderId="57" xfId="0" applyNumberFormat="1" applyFont="1" applyBorder="1"/>
    <xf numFmtId="2" fontId="5" fillId="0" borderId="44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0" fontId="2" fillId="0" borderId="61" xfId="0" applyFont="1" applyFill="1" applyBorder="1" applyAlignment="1">
      <alignment horizontal="right"/>
    </xf>
    <xf numFmtId="4" fontId="4" fillId="0" borderId="62" xfId="0" applyNumberFormat="1" applyFont="1" applyBorder="1"/>
    <xf numFmtId="4" fontId="4" fillId="0" borderId="28" xfId="0" applyNumberFormat="1" applyFont="1" applyBorder="1"/>
    <xf numFmtId="2" fontId="5" fillId="0" borderId="28" xfId="0" applyNumberFormat="1" applyFont="1" applyBorder="1" applyAlignment="1">
      <alignment horizontal="center" vertical="center"/>
    </xf>
    <xf numFmtId="4" fontId="4" fillId="0" borderId="51" xfId="0" applyNumberFormat="1" applyFont="1" applyBorder="1"/>
    <xf numFmtId="4" fontId="4" fillId="0" borderId="63" xfId="0" applyNumberFormat="1" applyFont="1" applyBorder="1"/>
    <xf numFmtId="2" fontId="5" fillId="0" borderId="64" xfId="0" applyNumberFormat="1" applyFont="1" applyBorder="1" applyAlignment="1">
      <alignment horizontal="center" vertical="center"/>
    </xf>
    <xf numFmtId="4" fontId="4" fillId="0" borderId="65" xfId="0" applyNumberFormat="1" applyFont="1" applyBorder="1"/>
    <xf numFmtId="2" fontId="5" fillId="0" borderId="63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right"/>
    </xf>
    <xf numFmtId="4" fontId="4" fillId="0" borderId="62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4" fontId="5" fillId="0" borderId="2" xfId="0" applyNumberFormat="1" applyFont="1" applyBorder="1"/>
    <xf numFmtId="4" fontId="5" fillId="0" borderId="2" xfId="0" applyNumberFormat="1" applyFont="1" applyBorder="1" applyAlignment="1">
      <alignment horizontal="right"/>
    </xf>
    <xf numFmtId="2" fontId="5" fillId="2" borderId="56" xfId="0" applyNumberFormat="1" applyFont="1" applyFill="1" applyBorder="1" applyAlignment="1">
      <alignment horizontal="center" vertical="center"/>
    </xf>
    <xf numFmtId="0" fontId="0" fillId="2" borderId="0" xfId="0" applyFill="1"/>
    <xf numFmtId="2" fontId="23" fillId="0" borderId="1" xfId="0" applyNumberFormat="1" applyFont="1" applyBorder="1"/>
    <xf numFmtId="2" fontId="23" fillId="0" borderId="17" xfId="0" applyNumberFormat="1" applyFont="1" applyBorder="1"/>
    <xf numFmtId="2" fontId="23" fillId="0" borderId="24" xfId="0" applyNumberFormat="1" applyFont="1" applyBorder="1"/>
    <xf numFmtId="0" fontId="6" fillId="0" borderId="13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left" vertical="center"/>
    </xf>
    <xf numFmtId="2" fontId="5" fillId="2" borderId="48" xfId="0" applyNumberFormat="1" applyFont="1" applyFill="1" applyBorder="1" applyAlignment="1">
      <alignment horizontal="center" vertical="center"/>
    </xf>
    <xf numFmtId="2" fontId="5" fillId="2" borderId="30" xfId="0" applyNumberFormat="1" applyFont="1" applyFill="1" applyBorder="1" applyAlignment="1">
      <alignment horizontal="center" vertical="center"/>
    </xf>
    <xf numFmtId="2" fontId="14" fillId="10" borderId="48" xfId="0" applyNumberFormat="1" applyFont="1" applyFill="1" applyBorder="1" applyAlignment="1">
      <alignment horizontal="center" vertical="center"/>
    </xf>
    <xf numFmtId="2" fontId="14" fillId="10" borderId="4" xfId="0" applyNumberFormat="1" applyFont="1" applyFill="1" applyBorder="1" applyAlignment="1">
      <alignment horizontal="center" vertical="center"/>
    </xf>
    <xf numFmtId="2" fontId="5" fillId="2" borderId="49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left" vertical="center"/>
    </xf>
    <xf numFmtId="2" fontId="5" fillId="2" borderId="59" xfId="0" applyNumberFormat="1" applyFont="1" applyFill="1" applyBorder="1" applyAlignment="1">
      <alignment horizontal="center" vertical="center"/>
    </xf>
    <xf numFmtId="2" fontId="5" fillId="2" borderId="28" xfId="0" applyNumberFormat="1" applyFont="1" applyFill="1" applyBorder="1" applyAlignment="1">
      <alignment horizontal="center" vertical="center"/>
    </xf>
    <xf numFmtId="2" fontId="23" fillId="0" borderId="11" xfId="0" applyNumberFormat="1" applyFont="1" applyBorder="1"/>
    <xf numFmtId="2" fontId="21" fillId="0" borderId="25" xfId="0" applyNumberFormat="1" applyFont="1" applyBorder="1"/>
    <xf numFmtId="2" fontId="23" fillId="0" borderId="12" xfId="0" applyNumberFormat="1" applyFont="1" applyBorder="1"/>
    <xf numFmtId="2" fontId="21" fillId="0" borderId="18" xfId="0" applyNumberFormat="1" applyFont="1" applyBorder="1"/>
    <xf numFmtId="2" fontId="23" fillId="0" borderId="9" xfId="0" applyNumberFormat="1" applyFont="1" applyBorder="1"/>
    <xf numFmtId="2" fontId="21" fillId="0" borderId="10" xfId="0" applyNumberFormat="1" applyFont="1" applyBorder="1"/>
    <xf numFmtId="2" fontId="23" fillId="0" borderId="61" xfId="0" applyNumberFormat="1" applyFont="1" applyBorder="1"/>
    <xf numFmtId="2" fontId="23" fillId="0" borderId="62" xfId="0" applyNumberFormat="1" applyFont="1" applyBorder="1"/>
    <xf numFmtId="2" fontId="21" fillId="0" borderId="52" xfId="0" applyNumberFormat="1" applyFont="1" applyBorder="1"/>
    <xf numFmtId="2" fontId="23" fillId="0" borderId="55" xfId="0" applyNumberFormat="1" applyFont="1" applyBorder="1"/>
    <xf numFmtId="2" fontId="23" fillId="0" borderId="31" xfId="0" applyNumberFormat="1" applyFont="1" applyBorder="1"/>
    <xf numFmtId="2" fontId="21" fillId="0" borderId="40" xfId="0" applyNumberFormat="1" applyFont="1" applyBorder="1"/>
    <xf numFmtId="0" fontId="22" fillId="0" borderId="3" xfId="0" applyFont="1" applyBorder="1" applyAlignment="1">
      <alignment textRotation="90"/>
    </xf>
    <xf numFmtId="0" fontId="22" fillId="0" borderId="19" xfId="0" applyFont="1" applyBorder="1" applyAlignment="1">
      <alignment textRotation="90"/>
    </xf>
    <xf numFmtId="0" fontId="22" fillId="0" borderId="20" xfId="0" applyFont="1" applyBorder="1" applyAlignment="1">
      <alignment textRotation="90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6" fillId="0" borderId="0" xfId="0" applyFont="1" applyBorder="1" applyAlignment="1"/>
    <xf numFmtId="0" fontId="5" fillId="0" borderId="0" xfId="0" applyFont="1" applyAlignment="1">
      <alignment horizontal="center"/>
    </xf>
    <xf numFmtId="4" fontId="4" fillId="0" borderId="5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center" vertical="center"/>
    </xf>
    <xf numFmtId="0" fontId="1" fillId="0" borderId="0" xfId="0" applyFont="1" applyBorder="1"/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right"/>
    </xf>
    <xf numFmtId="2" fontId="17" fillId="0" borderId="13" xfId="0" applyNumberFormat="1" applyFont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38" xfId="0" applyNumberFormat="1" applyFont="1" applyFill="1" applyBorder="1" applyAlignment="1">
      <alignment horizontal="center" vertical="center" wrapText="1"/>
    </xf>
    <xf numFmtId="2" fontId="17" fillId="0" borderId="19" xfId="0" applyNumberFormat="1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7" fillId="0" borderId="16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/>
    </xf>
    <xf numFmtId="2" fontId="24" fillId="0" borderId="3" xfId="0" applyNumberFormat="1" applyFont="1" applyBorder="1" applyAlignment="1">
      <alignment horizontal="center"/>
    </xf>
    <xf numFmtId="2" fontId="24" fillId="0" borderId="19" xfId="0" applyNumberFormat="1" applyFont="1" applyBorder="1" applyAlignment="1">
      <alignment horizontal="center"/>
    </xf>
    <xf numFmtId="2" fontId="24" fillId="0" borderId="20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left"/>
    </xf>
    <xf numFmtId="4" fontId="5" fillId="0" borderId="19" xfId="0" applyNumberFormat="1" applyFont="1" applyBorder="1" applyAlignment="1">
      <alignment horizontal="left"/>
    </xf>
    <xf numFmtId="4" fontId="5" fillId="0" borderId="6" xfId="0" applyNumberFormat="1" applyFont="1" applyBorder="1" applyAlignment="1">
      <alignment horizontal="left"/>
    </xf>
    <xf numFmtId="0" fontId="17" fillId="0" borderId="2" xfId="0" applyFont="1" applyFill="1" applyBorder="1" applyAlignment="1">
      <alignment horizontal="center" vertical="center" wrapText="1"/>
    </xf>
    <xf numFmtId="4" fontId="17" fillId="0" borderId="19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Fill="1" applyBorder="1" applyAlignment="1">
      <alignment horizontal="center" vertical="center" wrapText="1"/>
    </xf>
    <xf numFmtId="2" fontId="23" fillId="0" borderId="3" xfId="0" applyNumberFormat="1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left" vertical="center"/>
    </xf>
    <xf numFmtId="2" fontId="14" fillId="10" borderId="10" xfId="0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/>
    </xf>
    <xf numFmtId="2" fontId="14" fillId="10" borderId="20" xfId="0" applyNumberFormat="1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center" vertical="center" wrapText="1"/>
    </xf>
    <xf numFmtId="2" fontId="14" fillId="10" borderId="40" xfId="0" applyNumberFormat="1" applyFon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11" fillId="2" borderId="31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" fontId="25" fillId="0" borderId="19" xfId="0" applyNumberFormat="1" applyFont="1" applyBorder="1" applyAlignment="1">
      <alignment horizontal="center"/>
    </xf>
    <xf numFmtId="3" fontId="25" fillId="0" borderId="19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right"/>
    </xf>
    <xf numFmtId="2" fontId="4" fillId="0" borderId="50" xfId="0" applyNumberFormat="1" applyFont="1" applyBorder="1" applyAlignment="1">
      <alignment horizontal="right"/>
    </xf>
    <xf numFmtId="2" fontId="14" fillId="10" borderId="49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/>
    </xf>
    <xf numFmtId="4" fontId="12" fillId="0" borderId="55" xfId="0" applyNumberFormat="1" applyFont="1" applyBorder="1" applyAlignment="1">
      <alignment horizontal="center"/>
    </xf>
    <xf numFmtId="4" fontId="12" fillId="0" borderId="31" xfId="0" applyNumberFormat="1" applyFont="1" applyBorder="1" applyAlignment="1">
      <alignment horizontal="center"/>
    </xf>
    <xf numFmtId="164" fontId="12" fillId="0" borderId="55" xfId="0" applyNumberFormat="1" applyFont="1" applyBorder="1"/>
    <xf numFmtId="0" fontId="26" fillId="0" borderId="21" xfId="0" applyFont="1" applyBorder="1" applyAlignment="1">
      <alignment wrapText="1"/>
    </xf>
    <xf numFmtId="4" fontId="12" fillId="0" borderId="9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6" fillId="0" borderId="27" xfId="0" applyFont="1" applyBorder="1" applyAlignment="1">
      <alignment wrapText="1"/>
    </xf>
    <xf numFmtId="4" fontId="12" fillId="0" borderId="12" xfId="0" applyNumberFormat="1" applyFont="1" applyBorder="1" applyAlignment="1">
      <alignment horizontal="center"/>
    </xf>
    <xf numFmtId="4" fontId="12" fillId="0" borderId="36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4" fontId="12" fillId="0" borderId="34" xfId="0" applyNumberFormat="1" applyFont="1" applyBorder="1" applyAlignment="1">
      <alignment horizontal="center"/>
    </xf>
    <xf numFmtId="4" fontId="12" fillId="0" borderId="8" xfId="0" applyNumberFormat="1" applyFont="1" applyBorder="1" applyAlignment="1">
      <alignment horizontal="center"/>
    </xf>
    <xf numFmtId="4" fontId="12" fillId="0" borderId="33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37" xfId="0" applyNumberFormat="1" applyFont="1" applyBorder="1" applyAlignment="1">
      <alignment horizontal="center"/>
    </xf>
    <xf numFmtId="4" fontId="12" fillId="0" borderId="55" xfId="0" applyNumberFormat="1" applyFont="1" applyBorder="1" applyAlignment="1">
      <alignment horizontal="center" vertical="center"/>
    </xf>
    <xf numFmtId="4" fontId="12" fillId="0" borderId="31" xfId="0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right"/>
    </xf>
    <xf numFmtId="0" fontId="8" fillId="2" borderId="3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9" fillId="3" borderId="35" xfId="0" applyFont="1" applyFill="1" applyBorder="1" applyAlignment="1">
      <alignment wrapText="1"/>
    </xf>
    <xf numFmtId="0" fontId="9" fillId="3" borderId="68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9" fillId="3" borderId="18" xfId="0" applyFont="1" applyFill="1" applyBorder="1" applyAlignment="1">
      <alignment wrapText="1"/>
    </xf>
    <xf numFmtId="0" fontId="0" fillId="0" borderId="0" xfId="0"/>
    <xf numFmtId="0" fontId="9" fillId="3" borderId="10" xfId="0" applyFont="1" applyFill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3" fillId="0" borderId="69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center" vertical="center" wrapText="1"/>
    </xf>
    <xf numFmtId="4" fontId="12" fillId="0" borderId="67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3" fontId="11" fillId="0" borderId="7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0" fontId="9" fillId="3" borderId="60" xfId="0" applyFont="1" applyFill="1" applyBorder="1" applyAlignment="1">
      <alignment wrapText="1"/>
    </xf>
    <xf numFmtId="0" fontId="9" fillId="3" borderId="23" xfId="0" applyFont="1" applyFill="1" applyBorder="1" applyAlignment="1">
      <alignment wrapText="1"/>
    </xf>
    <xf numFmtId="0" fontId="9" fillId="3" borderId="40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3" fontId="11" fillId="0" borderId="39" xfId="0" applyNumberFormat="1" applyFont="1" applyBorder="1" applyAlignment="1">
      <alignment horizontal="center"/>
    </xf>
    <xf numFmtId="3" fontId="11" fillId="0" borderId="63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 vertical="center"/>
    </xf>
    <xf numFmtId="2" fontId="4" fillId="2" borderId="30" xfId="0" applyNumberFormat="1" applyFont="1" applyFill="1" applyBorder="1"/>
    <xf numFmtId="3" fontId="11" fillId="0" borderId="31" xfId="0" applyNumberFormat="1" applyFont="1" applyBorder="1" applyAlignment="1">
      <alignment horizontal="center"/>
    </xf>
    <xf numFmtId="3" fontId="11" fillId="0" borderId="62" xfId="0" applyNumberFormat="1" applyFont="1" applyBorder="1" applyAlignment="1">
      <alignment horizontal="center"/>
    </xf>
    <xf numFmtId="2" fontId="5" fillId="2" borderId="13" xfId="0" applyNumberFormat="1" applyFont="1" applyFill="1" applyBorder="1" applyAlignment="1">
      <alignment horizontal="left"/>
    </xf>
    <xf numFmtId="0" fontId="0" fillId="0" borderId="0" xfId="0"/>
    <xf numFmtId="0" fontId="9" fillId="3" borderId="60" xfId="0" applyFont="1" applyFill="1" applyBorder="1" applyAlignment="1">
      <alignment wrapText="1"/>
    </xf>
    <xf numFmtId="0" fontId="9" fillId="3" borderId="23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9" fillId="3" borderId="35" xfId="0" applyFont="1" applyFill="1" applyBorder="1" applyAlignment="1">
      <alignment wrapText="1"/>
    </xf>
    <xf numFmtId="0" fontId="9" fillId="3" borderId="68" xfId="0" applyFont="1" applyFill="1" applyBorder="1" applyAlignment="1">
      <alignment wrapText="1"/>
    </xf>
    <xf numFmtId="0" fontId="9" fillId="3" borderId="18" xfId="0" applyFont="1" applyFill="1" applyBorder="1" applyAlignment="1">
      <alignment wrapText="1"/>
    </xf>
    <xf numFmtId="0" fontId="9" fillId="3" borderId="40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0" fontId="8" fillId="2" borderId="31" xfId="0" applyFont="1" applyFill="1" applyBorder="1" applyAlignment="1">
      <alignment horizontal="center" wrapText="1"/>
    </xf>
    <xf numFmtId="2" fontId="4" fillId="2" borderId="50" xfId="0" applyNumberFormat="1" applyFont="1" applyFill="1" applyBorder="1" applyAlignment="1">
      <alignment horizontal="right"/>
    </xf>
    <xf numFmtId="0" fontId="18" fillId="0" borderId="16" xfId="0" applyFont="1" applyBorder="1" applyAlignment="1">
      <alignment horizontal="right"/>
    </xf>
    <xf numFmtId="2" fontId="5" fillId="0" borderId="2" xfId="0" applyNumberFormat="1" applyFont="1" applyBorder="1"/>
    <xf numFmtId="0" fontId="28" fillId="0" borderId="27" xfId="0" applyFont="1" applyBorder="1" applyAlignment="1">
      <alignment wrapText="1"/>
    </xf>
    <xf numFmtId="4" fontId="11" fillId="0" borderId="9" xfId="0" applyNumberFormat="1" applyFont="1" applyBorder="1" applyAlignment="1">
      <alignment horizontal="center"/>
    </xf>
    <xf numFmtId="2" fontId="11" fillId="0" borderId="40" xfId="0" applyNumberFormat="1" applyFont="1" applyBorder="1"/>
    <xf numFmtId="2" fontId="25" fillId="0" borderId="20" xfId="0" applyNumberFormat="1" applyFont="1" applyBorder="1" applyAlignment="1">
      <alignment horizontal="center"/>
    </xf>
    <xf numFmtId="2" fontId="11" fillId="0" borderId="10" xfId="0" applyNumberFormat="1" applyFont="1" applyBorder="1"/>
    <xf numFmtId="2" fontId="11" fillId="0" borderId="27" xfId="0" applyNumberFormat="1" applyFont="1" applyBorder="1"/>
    <xf numFmtId="2" fontId="11" fillId="0" borderId="18" xfId="0" applyNumberFormat="1" applyFont="1" applyBorder="1"/>
    <xf numFmtId="2" fontId="11" fillId="0" borderId="25" xfId="0" applyNumberFormat="1" applyFont="1" applyBorder="1"/>
    <xf numFmtId="2" fontId="11" fillId="0" borderId="25" xfId="0" applyNumberFormat="1" applyFont="1" applyBorder="1" applyAlignment="1">
      <alignment vertical="center"/>
    </xf>
    <xf numFmtId="2" fontId="11" fillId="0" borderId="40" xfId="0" applyNumberFormat="1" applyFont="1" applyBorder="1" applyAlignment="1">
      <alignment vertical="center"/>
    </xf>
    <xf numFmtId="2" fontId="11" fillId="0" borderId="68" xfId="0" applyNumberFormat="1" applyFont="1" applyBorder="1" applyAlignment="1">
      <alignment horizontal="right" vertical="center"/>
    </xf>
    <xf numFmtId="4" fontId="29" fillId="0" borderId="6" xfId="0" applyNumberFormat="1" applyFont="1" applyFill="1" applyBorder="1" applyAlignment="1">
      <alignment horizontal="center" vertical="center" wrapText="1"/>
    </xf>
    <xf numFmtId="2" fontId="11" fillId="0" borderId="39" xfId="0" applyNumberFormat="1" applyFont="1" applyBorder="1"/>
    <xf numFmtId="2" fontId="25" fillId="0" borderId="6" xfId="0" applyNumberFormat="1" applyFont="1" applyBorder="1" applyAlignment="1">
      <alignment horizontal="center"/>
    </xf>
    <xf numFmtId="2" fontId="11" fillId="0" borderId="4" xfId="0" applyNumberFormat="1" applyFont="1" applyBorder="1"/>
    <xf numFmtId="2" fontId="11" fillId="0" borderId="48" xfId="0" applyNumberFormat="1" applyFont="1" applyBorder="1"/>
    <xf numFmtId="2" fontId="11" fillId="0" borderId="7" xfId="0" applyNumberFormat="1" applyFont="1" applyBorder="1"/>
    <xf numFmtId="2" fontId="11" fillId="0" borderId="5" xfId="0" applyNumberFormat="1" applyFont="1" applyBorder="1"/>
    <xf numFmtId="2" fontId="11" fillId="0" borderId="5" xfId="0" applyNumberFormat="1" applyFont="1" applyBorder="1" applyAlignment="1">
      <alignment vertical="center"/>
    </xf>
    <xf numFmtId="2" fontId="11" fillId="0" borderId="39" xfId="0" applyNumberFormat="1" applyFont="1" applyBorder="1" applyAlignment="1">
      <alignment vertical="center"/>
    </xf>
    <xf numFmtId="2" fontId="11" fillId="0" borderId="45" xfId="0" applyNumberFormat="1" applyFont="1" applyBorder="1" applyAlignment="1">
      <alignment horizontal="right" vertical="center"/>
    </xf>
    <xf numFmtId="4" fontId="29" fillId="0" borderId="6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/>
    </xf>
    <xf numFmtId="4" fontId="29" fillId="0" borderId="20" xfId="0" applyNumberFormat="1" applyFont="1" applyFill="1" applyBorder="1" applyAlignment="1">
      <alignment horizontal="center" vertical="center" wrapText="1"/>
    </xf>
    <xf numFmtId="2" fontId="11" fillId="0" borderId="35" xfId="0" applyNumberFormat="1" applyFont="1" applyBorder="1"/>
    <xf numFmtId="0" fontId="30" fillId="0" borderId="20" xfId="0" applyFont="1" applyFill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18" xfId="0" applyNumberFormat="1" applyFont="1" applyBorder="1" applyAlignment="1">
      <alignment horizontal="right"/>
    </xf>
    <xf numFmtId="2" fontId="11" fillId="0" borderId="25" xfId="0" applyNumberFormat="1" applyFont="1" applyBorder="1" applyAlignment="1">
      <alignment horizontal="right"/>
    </xf>
    <xf numFmtId="2" fontId="11" fillId="0" borderId="25" xfId="0" applyNumberFormat="1" applyFont="1" applyBorder="1" applyAlignment="1">
      <alignment horizontal="right" vertical="center"/>
    </xf>
    <xf numFmtId="2" fontId="11" fillId="0" borderId="40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164" fontId="11" fillId="0" borderId="55" xfId="0" applyNumberFormat="1" applyFont="1" applyBorder="1"/>
    <xf numFmtId="4" fontId="11" fillId="0" borderId="55" xfId="0" applyNumberFormat="1" applyFont="1" applyBorder="1" applyAlignment="1">
      <alignment horizontal="center"/>
    </xf>
    <xf numFmtId="0" fontId="28" fillId="0" borderId="41" xfId="0" applyFont="1" applyBorder="1" applyAlignment="1">
      <alignment vertical="center" wrapText="1"/>
    </xf>
    <xf numFmtId="4" fontId="11" fillId="0" borderId="31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4" fontId="25" fillId="0" borderId="38" xfId="0" applyNumberFormat="1" applyFont="1" applyBorder="1" applyAlignment="1">
      <alignment horizontal="center"/>
    </xf>
    <xf numFmtId="0" fontId="28" fillId="0" borderId="56" xfId="0" applyFont="1" applyBorder="1" applyAlignment="1">
      <alignment vertical="center" wrapText="1"/>
    </xf>
    <xf numFmtId="4" fontId="11" fillId="0" borderId="36" xfId="0" applyNumberFormat="1" applyFont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31" fillId="0" borderId="3" xfId="0" applyNumberFormat="1" applyFont="1" applyFill="1" applyBorder="1" applyAlignment="1">
      <alignment horizontal="center" vertical="center" wrapText="1"/>
    </xf>
    <xf numFmtId="4" fontId="31" fillId="0" borderId="19" xfId="0" applyNumberFormat="1" applyFont="1" applyFill="1" applyBorder="1" applyAlignment="1">
      <alignment horizontal="center" vertical="center" wrapText="1"/>
    </xf>
    <xf numFmtId="4" fontId="11" fillId="0" borderId="55" xfId="0" applyNumberFormat="1" applyFont="1" applyBorder="1" applyAlignment="1">
      <alignment horizontal="center" vertical="center"/>
    </xf>
    <xf numFmtId="4" fontId="11" fillId="0" borderId="31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4" fontId="11" fillId="0" borderId="11" xfId="0" applyNumberFormat="1" applyFont="1" applyBorder="1" applyAlignment="1">
      <alignment horizontal="center"/>
    </xf>
    <xf numFmtId="4" fontId="11" fillId="0" borderId="24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wrapText="1"/>
    </xf>
    <xf numFmtId="2" fontId="11" fillId="0" borderId="25" xfId="0" applyNumberFormat="1" applyFont="1" applyBorder="1" applyAlignment="1">
      <alignment horizontal="right" vertical="top"/>
    </xf>
    <xf numFmtId="4" fontId="11" fillId="0" borderId="67" xfId="0" applyNumberFormat="1" applyFont="1" applyBorder="1" applyAlignment="1">
      <alignment horizontal="center" vertical="center"/>
    </xf>
    <xf numFmtId="0" fontId="33" fillId="3" borderId="10" xfId="0" applyFont="1" applyFill="1" applyBorder="1" applyAlignment="1">
      <alignment wrapText="1"/>
    </xf>
    <xf numFmtId="0" fontId="33" fillId="3" borderId="18" xfId="0" applyFont="1" applyFill="1" applyBorder="1" applyAlignment="1">
      <alignment wrapText="1"/>
    </xf>
    <xf numFmtId="0" fontId="21" fillId="0" borderId="53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">
    <cellStyle name="Excel Built-in Normal" xfId="1"/>
    <cellStyle name="Excel Built-in Normal 2" xfId="2"/>
    <cellStyle name="Обычный" xfId="0" builtinId="0"/>
    <cellStyle name="Обычный 2" xfId="3"/>
  </cellStyles>
  <dxfs count="24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0066FF"/>
      <color rgb="FFCCFF99"/>
      <color rgb="FFFFCCCC"/>
      <color rgb="FFFFFF66"/>
      <color rgb="FFCCFFCC"/>
      <color rgb="FFFF99FF"/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оснащённости ОУ (общая</a:t>
            </a:r>
            <a:r>
              <a:rPr lang="ru-RU" b="1" baseline="0"/>
              <a:t> балансовая стоимость движимого муниципального имущества на 1 обучающегося) относительно максимального значения</a:t>
            </a:r>
            <a:endParaRPr lang="ru-RU" b="1"/>
          </a:p>
        </c:rich>
      </c:tx>
      <c:layout>
        <c:manualLayout>
          <c:xMode val="edge"/>
          <c:yMode val="edge"/>
          <c:x val="0.13575328119757527"/>
          <c:y val="1.01127596389621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3423199153018808E-2"/>
          <c:y val="0.12140258263488202"/>
          <c:w val="0.97623076954213905"/>
          <c:h val="0.50273842452092177"/>
        </c:manualLayout>
      </c:layout>
      <c:lineChart>
        <c:grouping val="standard"/>
        <c:varyColors val="0"/>
        <c:ser>
          <c:idx val="0"/>
          <c:order val="0"/>
          <c:tx>
            <c:v>Коэфициент оснащённости ОУ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'2020-2021 свод'!$C$6:$C$125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92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 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'2020-2021 свод'!$H$6:$H$125</c:f>
              <c:numCache>
                <c:formatCode>#,##0.00</c:formatCode>
                <c:ptCount val="120"/>
                <c:pt idx="0">
                  <c:v>1</c:v>
                </c:pt>
                <c:pt idx="1">
                  <c:v>0.21351589235213414</c:v>
                </c:pt>
                <c:pt idx="2">
                  <c:v>0.30378078540243453</c:v>
                </c:pt>
                <c:pt idx="3">
                  <c:v>0.15102378966137006</c:v>
                </c:pt>
                <c:pt idx="4">
                  <c:v>0.27751804368874106</c:v>
                </c:pt>
                <c:pt idx="5">
                  <c:v>0.23910848357061737</c:v>
                </c:pt>
                <c:pt idx="6">
                  <c:v>0.13849864219407135</c:v>
                </c:pt>
                <c:pt idx="7">
                  <c:v>0.27537622668570766</c:v>
                </c:pt>
                <c:pt idx="8">
                  <c:v>0.18254032696987382</c:v>
                </c:pt>
                <c:pt idx="9">
                  <c:v>0.17396437177719537</c:v>
                </c:pt>
                <c:pt idx="10">
                  <c:v>0.17983236121919607</c:v>
                </c:pt>
                <c:pt idx="11">
                  <c:v>0.20678486265890064</c:v>
                </c:pt>
                <c:pt idx="12">
                  <c:v>0.17301004090415176</c:v>
                </c:pt>
                <c:pt idx="13">
                  <c:v>0.23925496604312294</c:v>
                </c:pt>
                <c:pt idx="14">
                  <c:v>0.2008727211428343</c:v>
                </c:pt>
                <c:pt idx="15">
                  <c:v>0.37901109389179555</c:v>
                </c:pt>
                <c:pt idx="16">
                  <c:v>0.25971227054320789</c:v>
                </c:pt>
                <c:pt idx="17">
                  <c:v>0.27924472527743943</c:v>
                </c:pt>
                <c:pt idx="18">
                  <c:v>0.13474088955710847</c:v>
                </c:pt>
                <c:pt idx="19">
                  <c:v>0.15953361040081326</c:v>
                </c:pt>
                <c:pt idx="20">
                  <c:v>0.21249167019083481</c:v>
                </c:pt>
                <c:pt idx="21">
                  <c:v>0.20244550457557242</c:v>
                </c:pt>
                <c:pt idx="22">
                  <c:v>8.185495177354174E-2</c:v>
                </c:pt>
                <c:pt idx="23">
                  <c:v>0.15924590760638552</c:v>
                </c:pt>
                <c:pt idx="24">
                  <c:v>0.16333047682062782</c:v>
                </c:pt>
                <c:pt idx="25">
                  <c:v>0.22850970851536936</c:v>
                </c:pt>
                <c:pt idx="26">
                  <c:v>0.22347849957124619</c:v>
                </c:pt>
                <c:pt idx="27">
                  <c:v>0.15564261946216928</c:v>
                </c:pt>
                <c:pt idx="28">
                  <c:v>0.15004299318282152</c:v>
                </c:pt>
                <c:pt idx="29">
                  <c:v>0.13228280594891278</c:v>
                </c:pt>
                <c:pt idx="30">
                  <c:v>0.25430089256560406</c:v>
                </c:pt>
                <c:pt idx="31">
                  <c:v>0.11079634335620824</c:v>
                </c:pt>
                <c:pt idx="32">
                  <c:v>0.13240252499564159</c:v>
                </c:pt>
                <c:pt idx="33">
                  <c:v>0.11481085839288539</c:v>
                </c:pt>
                <c:pt idx="34">
                  <c:v>0.23993775316693036</c:v>
                </c:pt>
                <c:pt idx="35">
                  <c:v>5.6924202306905453E-2</c:v>
                </c:pt>
                <c:pt idx="36">
                  <c:v>0.14318616285079794</c:v>
                </c:pt>
                <c:pt idx="37">
                  <c:v>0.18585054389375316</c:v>
                </c:pt>
                <c:pt idx="38">
                  <c:v>0.207196547304242</c:v>
                </c:pt>
                <c:pt idx="39">
                  <c:v>0.1028180182297356</c:v>
                </c:pt>
                <c:pt idx="40">
                  <c:v>0.16334129015100393</c:v>
                </c:pt>
                <c:pt idx="41">
                  <c:v>0.17509634205644586</c:v>
                </c:pt>
                <c:pt idx="42">
                  <c:v>0.20542346825030766</c:v>
                </c:pt>
                <c:pt idx="43">
                  <c:v>0.36813159353872754</c:v>
                </c:pt>
                <c:pt idx="44">
                  <c:v>0.14345397290237677</c:v>
                </c:pt>
                <c:pt idx="45">
                  <c:v>0.25455877277454669</c:v>
                </c:pt>
                <c:pt idx="46">
                  <c:v>0.18228389348923413</c:v>
                </c:pt>
                <c:pt idx="47">
                  <c:v>0.11361332843075003</c:v>
                </c:pt>
                <c:pt idx="48">
                  <c:v>0.12554515280088913</c:v>
                </c:pt>
                <c:pt idx="49">
                  <c:v>0.78295303041993836</c:v>
                </c:pt>
                <c:pt idx="50">
                  <c:v>9.2699886338229037E-2</c:v>
                </c:pt>
                <c:pt idx="51">
                  <c:v>0.18518654943892995</c:v>
                </c:pt>
                <c:pt idx="52">
                  <c:v>0.16128361511962788</c:v>
                </c:pt>
                <c:pt idx="53">
                  <c:v>0.14831394730270581</c:v>
                </c:pt>
                <c:pt idx="54">
                  <c:v>0.22510226501528827</c:v>
                </c:pt>
                <c:pt idx="55">
                  <c:v>0.13640802440265584</c:v>
                </c:pt>
                <c:pt idx="56">
                  <c:v>0.3001249155173763</c:v>
                </c:pt>
                <c:pt idx="57">
                  <c:v>0.11120171695249886</c:v>
                </c:pt>
                <c:pt idx="58">
                  <c:v>0.10069484825580197</c:v>
                </c:pt>
                <c:pt idx="59">
                  <c:v>0.13292892588919145</c:v>
                </c:pt>
                <c:pt idx="60">
                  <c:v>0.11920807274899921</c:v>
                </c:pt>
                <c:pt idx="61">
                  <c:v>0.21935338541807889</c:v>
                </c:pt>
                <c:pt idx="62">
                  <c:v>0.17440917427551167</c:v>
                </c:pt>
                <c:pt idx="63">
                  <c:v>0.24807857991919272</c:v>
                </c:pt>
                <c:pt idx="64">
                  <c:v>0.20968445090572371</c:v>
                </c:pt>
                <c:pt idx="65">
                  <c:v>8.4411235661601275E-2</c:v>
                </c:pt>
                <c:pt idx="66">
                  <c:v>0.21314697377897307</c:v>
                </c:pt>
                <c:pt idx="67">
                  <c:v>0.16368824470974602</c:v>
                </c:pt>
                <c:pt idx="68">
                  <c:v>0.15848219575310787</c:v>
                </c:pt>
                <c:pt idx="69">
                  <c:v>0.17933739926913442</c:v>
                </c:pt>
                <c:pt idx="70">
                  <c:v>0.26740001875167146</c:v>
                </c:pt>
                <c:pt idx="71">
                  <c:v>0.18243838789475217</c:v>
                </c:pt>
                <c:pt idx="72">
                  <c:v>0.13198897189088013</c:v>
                </c:pt>
                <c:pt idx="73">
                  <c:v>0.39727537873585789</c:v>
                </c:pt>
                <c:pt idx="74">
                  <c:v>0.14262172721210942</c:v>
                </c:pt>
                <c:pt idx="75">
                  <c:v>0.11677342397711642</c:v>
                </c:pt>
                <c:pt idx="76">
                  <c:v>0.1208106256728082</c:v>
                </c:pt>
                <c:pt idx="77">
                  <c:v>0</c:v>
                </c:pt>
                <c:pt idx="78">
                  <c:v>0.20174231831779815</c:v>
                </c:pt>
                <c:pt idx="79">
                  <c:v>0.37559195551651064</c:v>
                </c:pt>
                <c:pt idx="80">
                  <c:v>0.15191124752179555</c:v>
                </c:pt>
                <c:pt idx="81">
                  <c:v>0.14394411954193706</c:v>
                </c:pt>
                <c:pt idx="82">
                  <c:v>0.13123581835144038</c:v>
                </c:pt>
                <c:pt idx="83">
                  <c:v>0.31877006283883885</c:v>
                </c:pt>
                <c:pt idx="84">
                  <c:v>0.14202351237002062</c:v>
                </c:pt>
                <c:pt idx="85">
                  <c:v>0.23440280122260254</c:v>
                </c:pt>
                <c:pt idx="86">
                  <c:v>0.51189699410623113</c:v>
                </c:pt>
                <c:pt idx="87">
                  <c:v>0.10606071877955839</c:v>
                </c:pt>
                <c:pt idx="88">
                  <c:v>0.15352986037795763</c:v>
                </c:pt>
                <c:pt idx="89">
                  <c:v>0.15925352104596766</c:v>
                </c:pt>
                <c:pt idx="90">
                  <c:v>0.16285076514335634</c:v>
                </c:pt>
                <c:pt idx="91">
                  <c:v>0.32304309543600879</c:v>
                </c:pt>
                <c:pt idx="92">
                  <c:v>0.17393924371028369</c:v>
                </c:pt>
                <c:pt idx="93">
                  <c:v>0.1261848420420156</c:v>
                </c:pt>
                <c:pt idx="94">
                  <c:v>0.1773209895849123</c:v>
                </c:pt>
                <c:pt idx="95">
                  <c:v>0.20399354318248325</c:v>
                </c:pt>
                <c:pt idx="96">
                  <c:v>0.13124921972762954</c:v>
                </c:pt>
                <c:pt idx="97">
                  <c:v>0.15780024532628661</c:v>
                </c:pt>
                <c:pt idx="98">
                  <c:v>0.16844616686352376</c:v>
                </c:pt>
                <c:pt idx="99">
                  <c:v>0.10965911125256265</c:v>
                </c:pt>
                <c:pt idx="100">
                  <c:v>0.2507005339350642</c:v>
                </c:pt>
                <c:pt idx="101">
                  <c:v>0.133775658491774</c:v>
                </c:pt>
                <c:pt idx="102">
                  <c:v>0.13504708818840086</c:v>
                </c:pt>
                <c:pt idx="103">
                  <c:v>0.19193912940214009</c:v>
                </c:pt>
                <c:pt idx="104">
                  <c:v>0.19970105657131637</c:v>
                </c:pt>
                <c:pt idx="105">
                  <c:v>0.3442748437106517</c:v>
                </c:pt>
                <c:pt idx="106">
                  <c:v>0.28730439027918359</c:v>
                </c:pt>
                <c:pt idx="107">
                  <c:v>0.48545909536555276</c:v>
                </c:pt>
                <c:pt idx="108">
                  <c:v>6.2702237965735777E-2</c:v>
                </c:pt>
                <c:pt idx="109">
                  <c:v>0</c:v>
                </c:pt>
                <c:pt idx="110">
                  <c:v>0.25067889205152788</c:v>
                </c:pt>
                <c:pt idx="111">
                  <c:v>0.1990206406041849</c:v>
                </c:pt>
                <c:pt idx="112">
                  <c:v>0.46578985446666915</c:v>
                </c:pt>
                <c:pt idx="113">
                  <c:v>0.1972144914149313</c:v>
                </c:pt>
                <c:pt idx="114">
                  <c:v>0.34733652068612797</c:v>
                </c:pt>
                <c:pt idx="115">
                  <c:v>0.25265661497471031</c:v>
                </c:pt>
                <c:pt idx="116">
                  <c:v>0.21187131638799944</c:v>
                </c:pt>
                <c:pt idx="117">
                  <c:v>0.26274488095818466</c:v>
                </c:pt>
                <c:pt idx="118">
                  <c:v>0.31812893621906185</c:v>
                </c:pt>
                <c:pt idx="119">
                  <c:v>1.3467727518814705E-3</c:v>
                </c:pt>
              </c:numCache>
            </c:numRef>
          </c:val>
          <c:smooth val="0"/>
        </c:ser>
        <c:ser>
          <c:idx val="1"/>
          <c:order val="1"/>
          <c:tx>
            <c:v>Средний коэффициент оснащённости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'2020-2021 свод'!$C$6:$C$125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92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 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'2020-2021 свод'!$I$6:$I$125</c:f>
              <c:numCache>
                <c:formatCode>#,##0.00</c:formatCode>
                <c:ptCount val="120"/>
                <c:pt idx="0">
                  <c:v>0.20520724984131258</c:v>
                </c:pt>
                <c:pt idx="2">
                  <c:v>0.20520724984131258</c:v>
                </c:pt>
                <c:pt idx="3">
                  <c:v>0.20520724984131258</c:v>
                </c:pt>
                <c:pt idx="4">
                  <c:v>0.20520724984131258</c:v>
                </c:pt>
                <c:pt idx="5">
                  <c:v>0.20520724984131258</c:v>
                </c:pt>
                <c:pt idx="6">
                  <c:v>0.20520724984131258</c:v>
                </c:pt>
                <c:pt idx="7">
                  <c:v>0.20520724984131258</c:v>
                </c:pt>
                <c:pt idx="8">
                  <c:v>0.20520724984131258</c:v>
                </c:pt>
                <c:pt idx="9">
                  <c:v>0.20520724984131258</c:v>
                </c:pt>
                <c:pt idx="10">
                  <c:v>0.20520724984131258</c:v>
                </c:pt>
                <c:pt idx="12">
                  <c:v>0.20520724984131258</c:v>
                </c:pt>
                <c:pt idx="13">
                  <c:v>0.20520724984131258</c:v>
                </c:pt>
                <c:pt idx="14">
                  <c:v>0.20520724984131258</c:v>
                </c:pt>
                <c:pt idx="15">
                  <c:v>0.20520724984131258</c:v>
                </c:pt>
                <c:pt idx="16">
                  <c:v>0.20520724984131258</c:v>
                </c:pt>
                <c:pt idx="17">
                  <c:v>0.20520724984131258</c:v>
                </c:pt>
                <c:pt idx="18">
                  <c:v>0.20520724984131258</c:v>
                </c:pt>
                <c:pt idx="19">
                  <c:v>0.20520724984131258</c:v>
                </c:pt>
                <c:pt idx="20">
                  <c:v>0.20520724984131258</c:v>
                </c:pt>
                <c:pt idx="21">
                  <c:v>0.20520724984131258</c:v>
                </c:pt>
                <c:pt idx="22">
                  <c:v>0.20520724984131258</c:v>
                </c:pt>
                <c:pt idx="23">
                  <c:v>0.20520724984131258</c:v>
                </c:pt>
                <c:pt idx="25">
                  <c:v>0.20520724984131258</c:v>
                </c:pt>
                <c:pt idx="26">
                  <c:v>0.20520724984131258</c:v>
                </c:pt>
                <c:pt idx="27">
                  <c:v>0.20520724984131258</c:v>
                </c:pt>
                <c:pt idx="28">
                  <c:v>0.20520724984131258</c:v>
                </c:pt>
                <c:pt idx="29">
                  <c:v>0.20520724984131258</c:v>
                </c:pt>
                <c:pt idx="30">
                  <c:v>0.20520724984131258</c:v>
                </c:pt>
                <c:pt idx="31">
                  <c:v>0.20520724984131258</c:v>
                </c:pt>
                <c:pt idx="32">
                  <c:v>0.20520724984131258</c:v>
                </c:pt>
                <c:pt idx="33">
                  <c:v>0.20520724984131258</c:v>
                </c:pt>
                <c:pt idx="34">
                  <c:v>0.20520724984131258</c:v>
                </c:pt>
                <c:pt idx="35">
                  <c:v>0.20520724984131258</c:v>
                </c:pt>
                <c:pt idx="36">
                  <c:v>0.20520724984131258</c:v>
                </c:pt>
                <c:pt idx="37">
                  <c:v>0.20520724984131258</c:v>
                </c:pt>
                <c:pt idx="38">
                  <c:v>0.20520724984131258</c:v>
                </c:pt>
                <c:pt idx="39">
                  <c:v>0.20520724984131258</c:v>
                </c:pt>
                <c:pt idx="40">
                  <c:v>0.20520724984131258</c:v>
                </c:pt>
                <c:pt idx="41">
                  <c:v>0.20520724984131258</c:v>
                </c:pt>
                <c:pt idx="43">
                  <c:v>0.20520724984131258</c:v>
                </c:pt>
                <c:pt idx="44">
                  <c:v>0.20520724984131258</c:v>
                </c:pt>
                <c:pt idx="45">
                  <c:v>0.20520724984131258</c:v>
                </c:pt>
                <c:pt idx="46">
                  <c:v>0.20520724984131258</c:v>
                </c:pt>
                <c:pt idx="47">
                  <c:v>0.20520724984131258</c:v>
                </c:pt>
                <c:pt idx="48">
                  <c:v>0.20520724984131258</c:v>
                </c:pt>
                <c:pt idx="49">
                  <c:v>0.20520724984131258</c:v>
                </c:pt>
                <c:pt idx="50">
                  <c:v>0.20520724984131258</c:v>
                </c:pt>
                <c:pt idx="51">
                  <c:v>0.20520724984131258</c:v>
                </c:pt>
                <c:pt idx="52">
                  <c:v>0.20520724984131258</c:v>
                </c:pt>
                <c:pt idx="53">
                  <c:v>0.20520724984131258</c:v>
                </c:pt>
                <c:pt idx="54">
                  <c:v>0.20520724984131258</c:v>
                </c:pt>
                <c:pt idx="55">
                  <c:v>0.20520724984131258</c:v>
                </c:pt>
                <c:pt idx="56">
                  <c:v>0.20520724984131258</c:v>
                </c:pt>
                <c:pt idx="57">
                  <c:v>0.20520724984131258</c:v>
                </c:pt>
                <c:pt idx="58">
                  <c:v>0.20520724984131258</c:v>
                </c:pt>
                <c:pt idx="59">
                  <c:v>0.20520724984131258</c:v>
                </c:pt>
                <c:pt idx="60">
                  <c:v>0.20520724984131258</c:v>
                </c:pt>
                <c:pt idx="61">
                  <c:v>0.20520724984131258</c:v>
                </c:pt>
                <c:pt idx="63">
                  <c:v>0.20520724984131258</c:v>
                </c:pt>
                <c:pt idx="64">
                  <c:v>0.20520724984131258</c:v>
                </c:pt>
                <c:pt idx="65">
                  <c:v>0.20520724984131258</c:v>
                </c:pt>
                <c:pt idx="66">
                  <c:v>0.20520724984131258</c:v>
                </c:pt>
                <c:pt idx="67">
                  <c:v>0.20520724984131258</c:v>
                </c:pt>
                <c:pt idx="68">
                  <c:v>0.20520724984131258</c:v>
                </c:pt>
                <c:pt idx="69">
                  <c:v>0.20520724984131258</c:v>
                </c:pt>
                <c:pt idx="70">
                  <c:v>0.20520724984131258</c:v>
                </c:pt>
                <c:pt idx="71">
                  <c:v>0.20520724984131258</c:v>
                </c:pt>
                <c:pt idx="72">
                  <c:v>0.20520724984131258</c:v>
                </c:pt>
                <c:pt idx="73">
                  <c:v>0.20520724984131258</c:v>
                </c:pt>
                <c:pt idx="74">
                  <c:v>0.20520724984131258</c:v>
                </c:pt>
                <c:pt idx="75">
                  <c:v>0.20520724984131258</c:v>
                </c:pt>
                <c:pt idx="76">
                  <c:v>0.20520724984131258</c:v>
                </c:pt>
                <c:pt idx="77">
                  <c:v>0.20520724984131258</c:v>
                </c:pt>
                <c:pt idx="79">
                  <c:v>0.20520724984131258</c:v>
                </c:pt>
                <c:pt idx="80">
                  <c:v>0.20520724984131258</c:v>
                </c:pt>
                <c:pt idx="81">
                  <c:v>0.20520724984131258</c:v>
                </c:pt>
                <c:pt idx="82">
                  <c:v>0.20520724984131258</c:v>
                </c:pt>
                <c:pt idx="83">
                  <c:v>0.20520724984131258</c:v>
                </c:pt>
                <c:pt idx="84">
                  <c:v>0.20520724984131258</c:v>
                </c:pt>
                <c:pt idx="85">
                  <c:v>0.20520724984131258</c:v>
                </c:pt>
                <c:pt idx="86">
                  <c:v>0.20520724984131258</c:v>
                </c:pt>
                <c:pt idx="87">
                  <c:v>0.20520724984131258</c:v>
                </c:pt>
                <c:pt idx="88">
                  <c:v>0.20520724984131258</c:v>
                </c:pt>
                <c:pt idx="89">
                  <c:v>0.20520724984131258</c:v>
                </c:pt>
                <c:pt idx="90">
                  <c:v>0.20520724984131258</c:v>
                </c:pt>
                <c:pt idx="91">
                  <c:v>0.20520724984131258</c:v>
                </c:pt>
                <c:pt idx="92">
                  <c:v>0.20520724984131258</c:v>
                </c:pt>
                <c:pt idx="93">
                  <c:v>0.20520724984131258</c:v>
                </c:pt>
                <c:pt idx="94">
                  <c:v>0.20520724984131258</c:v>
                </c:pt>
                <c:pt idx="95">
                  <c:v>0.20520724984131258</c:v>
                </c:pt>
                <c:pt idx="96">
                  <c:v>0.20520724984131258</c:v>
                </c:pt>
                <c:pt idx="97">
                  <c:v>0.20520724984131258</c:v>
                </c:pt>
                <c:pt idx="98">
                  <c:v>0.20520724984131258</c:v>
                </c:pt>
                <c:pt idx="99">
                  <c:v>0.20520724984131258</c:v>
                </c:pt>
                <c:pt idx="100">
                  <c:v>0.20520724984131258</c:v>
                </c:pt>
                <c:pt idx="101">
                  <c:v>0.20520724984131258</c:v>
                </c:pt>
                <c:pt idx="102">
                  <c:v>0.20520724984131258</c:v>
                </c:pt>
                <c:pt idx="103">
                  <c:v>0.20520724984131258</c:v>
                </c:pt>
                <c:pt idx="104">
                  <c:v>0.20520724984131258</c:v>
                </c:pt>
                <c:pt idx="105">
                  <c:v>0.20520724984131258</c:v>
                </c:pt>
                <c:pt idx="106">
                  <c:v>0.20520724984131258</c:v>
                </c:pt>
                <c:pt idx="107">
                  <c:v>0.20520724984131258</c:v>
                </c:pt>
                <c:pt idx="108">
                  <c:v>0.20520724984131258</c:v>
                </c:pt>
                <c:pt idx="109">
                  <c:v>0.20520724984131258</c:v>
                </c:pt>
                <c:pt idx="111">
                  <c:v>0.20520724984131258</c:v>
                </c:pt>
                <c:pt idx="112">
                  <c:v>0.20520724984131258</c:v>
                </c:pt>
                <c:pt idx="113">
                  <c:v>0.20520724984131258</c:v>
                </c:pt>
                <c:pt idx="114">
                  <c:v>0.20520724984131258</c:v>
                </c:pt>
                <c:pt idx="115">
                  <c:v>0.20520724984131258</c:v>
                </c:pt>
                <c:pt idx="116">
                  <c:v>0.20520724984131258</c:v>
                </c:pt>
                <c:pt idx="117">
                  <c:v>0.20520724984131258</c:v>
                </c:pt>
                <c:pt idx="118">
                  <c:v>0.20520724984131258</c:v>
                </c:pt>
                <c:pt idx="119">
                  <c:v>0.20520724984131258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78096"/>
        <c:axId val="134078880"/>
      </c:lineChart>
      <c:catAx>
        <c:axId val="13407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078880"/>
        <c:crosses val="autoZero"/>
        <c:auto val="1"/>
        <c:lblAlgn val="ctr"/>
        <c:lblOffset val="100"/>
        <c:noMultiLvlLbl val="0"/>
      </c:catAx>
      <c:valAx>
        <c:axId val="134078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07809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036448255979735"/>
          <c:y val="7.1809130141120711E-2"/>
          <c:w val="0.2992710348804053"/>
          <c:h val="4.473191408360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Состояние основных фондов ОУ (отношение остаточной к общей балансовой стоимости недвижимого муниципального имущества)</a:t>
            </a:r>
          </a:p>
        </c:rich>
      </c:tx>
      <c:layout>
        <c:manualLayout>
          <c:xMode val="edge"/>
          <c:yMode val="edge"/>
          <c:x val="0.20559565903318688"/>
          <c:y val="5.118362124120281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1.8504459852526453E-2"/>
          <c:y val="0.11154081149692353"/>
          <c:w val="0.97926702930114784"/>
          <c:h val="0.54315352657420557"/>
        </c:manualLayout>
      </c:layout>
      <c:lineChart>
        <c:grouping val="standard"/>
        <c:varyColors val="0"/>
        <c:ser>
          <c:idx val="0"/>
          <c:order val="0"/>
          <c:tx>
            <c:v>Коэффициент состояния основных фондов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'2020-2021 свод'!$C$6:$C$125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92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 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'2020-2021 свод'!$D$6:$D$125</c:f>
              <c:numCache>
                <c:formatCode>0.00</c:formatCode>
                <c:ptCount val="120"/>
                <c:pt idx="0">
                  <c:v>0.53996763490906885</c:v>
                </c:pt>
                <c:pt idx="1">
                  <c:v>0.54417982060840475</c:v>
                </c:pt>
                <c:pt idx="2">
                  <c:v>0.62538304850462623</c:v>
                </c:pt>
                <c:pt idx="3">
                  <c:v>0.70006106626993281</c:v>
                </c:pt>
                <c:pt idx="4">
                  <c:v>0.89095334368181844</c:v>
                </c:pt>
                <c:pt idx="5">
                  <c:v>0.59594865893980187</c:v>
                </c:pt>
                <c:pt idx="6">
                  <c:v>3.4500993601519321E-2</c:v>
                </c:pt>
                <c:pt idx="7">
                  <c:v>0.46935576172114524</c:v>
                </c:pt>
                <c:pt idx="8">
                  <c:v>0.58359844962611829</c:v>
                </c:pt>
                <c:pt idx="9">
                  <c:v>0.5866453044387443</c:v>
                </c:pt>
                <c:pt idx="10">
                  <c:v>0.41117175869193601</c:v>
                </c:pt>
                <c:pt idx="11">
                  <c:v>0.79155140509923794</c:v>
                </c:pt>
                <c:pt idx="12">
                  <c:v>0.87289601651214233</c:v>
                </c:pt>
                <c:pt idx="13">
                  <c:v>0.88785291814874234</c:v>
                </c:pt>
                <c:pt idx="14">
                  <c:v>0.81439976547187554</c:v>
                </c:pt>
                <c:pt idx="15">
                  <c:v>0.73530243256795091</c:v>
                </c:pt>
                <c:pt idx="16">
                  <c:v>0.73989788199515483</c:v>
                </c:pt>
                <c:pt idx="17">
                  <c:v>0.90687398106588379</c:v>
                </c:pt>
                <c:pt idx="18">
                  <c:v>0.88515200792716942</c:v>
                </c:pt>
                <c:pt idx="19">
                  <c:v>0.22625603273165865</c:v>
                </c:pt>
                <c:pt idx="20">
                  <c:v>0.81890721293637292</c:v>
                </c:pt>
                <c:pt idx="21">
                  <c:v>0.8298319035956675</c:v>
                </c:pt>
                <c:pt idx="22">
                  <c:v>0.93632030501074881</c:v>
                </c:pt>
                <c:pt idx="23">
                  <c:v>0.84492640322748713</c:v>
                </c:pt>
                <c:pt idx="24">
                  <c:v>0.52454651863917001</c:v>
                </c:pt>
                <c:pt idx="25">
                  <c:v>0.37292108066278495</c:v>
                </c:pt>
                <c:pt idx="26">
                  <c:v>0.65862748779305313</c:v>
                </c:pt>
                <c:pt idx="27">
                  <c:v>0.712279764988897</c:v>
                </c:pt>
                <c:pt idx="28">
                  <c:v>0.45616352937885485</c:v>
                </c:pt>
                <c:pt idx="29">
                  <c:v>0.54497840097464534</c:v>
                </c:pt>
                <c:pt idx="30">
                  <c:v>0.51428032168434124</c:v>
                </c:pt>
                <c:pt idx="31">
                  <c:v>0.28826065976334642</c:v>
                </c:pt>
                <c:pt idx="32">
                  <c:v>0.57147688206166236</c:v>
                </c:pt>
                <c:pt idx="33">
                  <c:v>0.63812885920002616</c:v>
                </c:pt>
                <c:pt idx="34">
                  <c:v>0.41108483342794117</c:v>
                </c:pt>
                <c:pt idx="35">
                  <c:v>0.55698619335208177</c:v>
                </c:pt>
                <c:pt idx="36">
                  <c:v>0.51476978642419269</c:v>
                </c:pt>
                <c:pt idx="37">
                  <c:v>0.50148271523266685</c:v>
                </c:pt>
                <c:pt idx="38">
                  <c:v>0.41798929146817376</c:v>
                </c:pt>
                <c:pt idx="39">
                  <c:v>0.63474739208664666</c:v>
                </c:pt>
                <c:pt idx="40">
                  <c:v>0.44942265763887179</c:v>
                </c:pt>
                <c:pt idx="41">
                  <c:v>0.67369096072770296</c:v>
                </c:pt>
                <c:pt idx="42">
                  <c:v>0.42348565961692869</c:v>
                </c:pt>
                <c:pt idx="43">
                  <c:v>0.54384323826509084</c:v>
                </c:pt>
                <c:pt idx="44">
                  <c:v>0.29708017038648865</c:v>
                </c:pt>
                <c:pt idx="45">
                  <c:v>0.46842060054478357</c:v>
                </c:pt>
                <c:pt idx="46">
                  <c:v>0.66646722299280936</c:v>
                </c:pt>
                <c:pt idx="47">
                  <c:v>0.15859804779873976</c:v>
                </c:pt>
                <c:pt idx="48">
                  <c:v>0.42412069626817395</c:v>
                </c:pt>
                <c:pt idx="49">
                  <c:v>0.732492937735155</c:v>
                </c:pt>
                <c:pt idx="50">
                  <c:v>0.44576793857292646</c:v>
                </c:pt>
                <c:pt idx="51">
                  <c:v>0.29318492796975121</c:v>
                </c:pt>
                <c:pt idx="52">
                  <c:v>0.46343997595929826</c:v>
                </c:pt>
                <c:pt idx="53">
                  <c:v>0.19177408762139825</c:v>
                </c:pt>
                <c:pt idx="54">
                  <c:v>0.50787976947226909</c:v>
                </c:pt>
                <c:pt idx="55">
                  <c:v>0.34867438232929043</c:v>
                </c:pt>
                <c:pt idx="56">
                  <c:v>0.42062662705130227</c:v>
                </c:pt>
                <c:pt idx="57">
                  <c:v>0.39415659919462054</c:v>
                </c:pt>
                <c:pt idx="58">
                  <c:v>0.30030627506914048</c:v>
                </c:pt>
                <c:pt idx="59">
                  <c:v>0.41324934972730853</c:v>
                </c:pt>
                <c:pt idx="60">
                  <c:v>0.47178419388085846</c:v>
                </c:pt>
                <c:pt idx="61">
                  <c:v>0.50436049188223742</c:v>
                </c:pt>
                <c:pt idx="62">
                  <c:v>0.41270353505788909</c:v>
                </c:pt>
                <c:pt idx="63">
                  <c:v>0.33930977778329791</c:v>
                </c:pt>
                <c:pt idx="64">
                  <c:v>0.62175942053556987</c:v>
                </c:pt>
                <c:pt idx="65">
                  <c:v>0.34714322149376176</c:v>
                </c:pt>
                <c:pt idx="66">
                  <c:v>0.51784100698320845</c:v>
                </c:pt>
                <c:pt idx="67">
                  <c:v>0.33279086632647498</c:v>
                </c:pt>
                <c:pt idx="68">
                  <c:v>0.42782678645717892</c:v>
                </c:pt>
                <c:pt idx="69">
                  <c:v>0.35709003028299058</c:v>
                </c:pt>
                <c:pt idx="70">
                  <c:v>0.56570408022351037</c:v>
                </c:pt>
                <c:pt idx="71">
                  <c:v>0.29275675203838503</c:v>
                </c:pt>
                <c:pt idx="72">
                  <c:v>0.51466120934771242</c:v>
                </c:pt>
                <c:pt idx="73">
                  <c:v>0.58128967138151888</c:v>
                </c:pt>
                <c:pt idx="74">
                  <c:v>0.35157514506375004</c:v>
                </c:pt>
                <c:pt idx="75">
                  <c:v>0.35566984894504294</c:v>
                </c:pt>
                <c:pt idx="76">
                  <c:v>0.5851352090059333</c:v>
                </c:pt>
                <c:pt idx="77">
                  <c:v>0</c:v>
                </c:pt>
                <c:pt idx="78">
                  <c:v>0.61074225184380948</c:v>
                </c:pt>
                <c:pt idx="79">
                  <c:v>0.61132312846059689</c:v>
                </c:pt>
                <c:pt idx="80">
                  <c:v>0.33906711260313577</c:v>
                </c:pt>
                <c:pt idx="81">
                  <c:v>0.32729991938965297</c:v>
                </c:pt>
                <c:pt idx="82">
                  <c:v>0.59642732222231765</c:v>
                </c:pt>
                <c:pt idx="83">
                  <c:v>0.77976781906945758</c:v>
                </c:pt>
                <c:pt idx="84">
                  <c:v>0.79597823746836704</c:v>
                </c:pt>
                <c:pt idx="85">
                  <c:v>0.40034185701527303</c:v>
                </c:pt>
                <c:pt idx="86">
                  <c:v>0.30345938772645337</c:v>
                </c:pt>
                <c:pt idx="87">
                  <c:v>0.61285093770559707</c:v>
                </c:pt>
                <c:pt idx="88">
                  <c:v>0.28153448173979861</c:v>
                </c:pt>
                <c:pt idx="89">
                  <c:v>0.61394713692862946</c:v>
                </c:pt>
                <c:pt idx="90">
                  <c:v>0.60075936963480936</c:v>
                </c:pt>
                <c:pt idx="91">
                  <c:v>0.49634290750429194</c:v>
                </c:pt>
                <c:pt idx="92">
                  <c:v>0.48874315776873523</c:v>
                </c:pt>
                <c:pt idx="93">
                  <c:v>0.6596181622949937</c:v>
                </c:pt>
                <c:pt idx="94">
                  <c:v>0.67565534505641256</c:v>
                </c:pt>
                <c:pt idx="95">
                  <c:v>0.59651396036619664</c:v>
                </c:pt>
                <c:pt idx="96">
                  <c:v>0.46711004217404684</c:v>
                </c:pt>
                <c:pt idx="97">
                  <c:v>0.62390264479647128</c:v>
                </c:pt>
                <c:pt idx="98">
                  <c:v>0.55971457634239452</c:v>
                </c:pt>
                <c:pt idx="99">
                  <c:v>0.62159903241017833</c:v>
                </c:pt>
                <c:pt idx="100">
                  <c:v>0.71248454536391104</c:v>
                </c:pt>
                <c:pt idx="101">
                  <c:v>0.69865493197828299</c:v>
                </c:pt>
                <c:pt idx="102">
                  <c:v>0.67429715829237413</c:v>
                </c:pt>
                <c:pt idx="103">
                  <c:v>0.70194639951333682</c:v>
                </c:pt>
                <c:pt idx="104">
                  <c:v>0.90219026155254911</c:v>
                </c:pt>
                <c:pt idx="105">
                  <c:v>0.91877783269926394</c:v>
                </c:pt>
                <c:pt idx="106">
                  <c:v>0.89459023127744164</c:v>
                </c:pt>
                <c:pt idx="107">
                  <c:v>0.983111907812246</c:v>
                </c:pt>
                <c:pt idx="108">
                  <c:v>0.9949999999908774</c:v>
                </c:pt>
                <c:pt idx="109">
                  <c:v>0</c:v>
                </c:pt>
                <c:pt idx="110">
                  <c:v>0.58904874732192558</c:v>
                </c:pt>
                <c:pt idx="111">
                  <c:v>0.55613870312496572</c:v>
                </c:pt>
                <c:pt idx="112">
                  <c:v>0.74171365317118876</c:v>
                </c:pt>
                <c:pt idx="113">
                  <c:v>0.24077820923672072</c:v>
                </c:pt>
                <c:pt idx="114">
                  <c:v>0.40655488340532975</c:v>
                </c:pt>
                <c:pt idx="115">
                  <c:v>0.68361669456455831</c:v>
                </c:pt>
                <c:pt idx="116">
                  <c:v>0.60606053502749913</c:v>
                </c:pt>
                <c:pt idx="117">
                  <c:v>0.21705019732943284</c:v>
                </c:pt>
                <c:pt idx="118">
                  <c:v>0.85505114142039396</c:v>
                </c:pt>
                <c:pt idx="119">
                  <c:v>0.99447470861724052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'2020-2021 свод'!$C$6:$C$125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92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 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'2020-2021 свод'!$E$6:$E$125</c:f>
              <c:numCache>
                <c:formatCode>#,##0.00</c:formatCode>
                <c:ptCount val="120"/>
                <c:pt idx="0">
                  <c:v>0.55184150606895188</c:v>
                </c:pt>
                <c:pt idx="2">
                  <c:v>0.55184150606895188</c:v>
                </c:pt>
                <c:pt idx="3">
                  <c:v>0.55184150606895188</c:v>
                </c:pt>
                <c:pt idx="4">
                  <c:v>0.55184150606895188</c:v>
                </c:pt>
                <c:pt idx="5">
                  <c:v>0.55184150606895188</c:v>
                </c:pt>
                <c:pt idx="6">
                  <c:v>0.55184150606895188</c:v>
                </c:pt>
                <c:pt idx="7">
                  <c:v>0.55184150606895188</c:v>
                </c:pt>
                <c:pt idx="8">
                  <c:v>0.55184150606895188</c:v>
                </c:pt>
                <c:pt idx="9">
                  <c:v>0.55184150606895188</c:v>
                </c:pt>
                <c:pt idx="10">
                  <c:v>0.55184150606895188</c:v>
                </c:pt>
                <c:pt idx="12">
                  <c:v>0.55184150606895188</c:v>
                </c:pt>
                <c:pt idx="13">
                  <c:v>0.55184150606895188</c:v>
                </c:pt>
                <c:pt idx="14">
                  <c:v>0.55184150606895188</c:v>
                </c:pt>
                <c:pt idx="15">
                  <c:v>0.55184150606895188</c:v>
                </c:pt>
                <c:pt idx="16">
                  <c:v>0.55184150606895188</c:v>
                </c:pt>
                <c:pt idx="17">
                  <c:v>0.55184150606895188</c:v>
                </c:pt>
                <c:pt idx="18">
                  <c:v>0.55184150606895188</c:v>
                </c:pt>
                <c:pt idx="19">
                  <c:v>0.55184150606895188</c:v>
                </c:pt>
                <c:pt idx="20">
                  <c:v>0.55184150606895188</c:v>
                </c:pt>
                <c:pt idx="21">
                  <c:v>0.55184150606895188</c:v>
                </c:pt>
                <c:pt idx="22">
                  <c:v>0.55184150606895188</c:v>
                </c:pt>
                <c:pt idx="23">
                  <c:v>0.55184150606895188</c:v>
                </c:pt>
                <c:pt idx="25">
                  <c:v>0.55184150606895188</c:v>
                </c:pt>
                <c:pt idx="26">
                  <c:v>0.55184150606895188</c:v>
                </c:pt>
                <c:pt idx="27">
                  <c:v>0.55184150606895188</c:v>
                </c:pt>
                <c:pt idx="28">
                  <c:v>0.55184150606895188</c:v>
                </c:pt>
                <c:pt idx="29">
                  <c:v>0.55184150606895188</c:v>
                </c:pt>
                <c:pt idx="30">
                  <c:v>0.55184150606895188</c:v>
                </c:pt>
                <c:pt idx="31">
                  <c:v>0.55184150606895188</c:v>
                </c:pt>
                <c:pt idx="32">
                  <c:v>0.55184150606895188</c:v>
                </c:pt>
                <c:pt idx="33">
                  <c:v>0.55184150606895188</c:v>
                </c:pt>
                <c:pt idx="34">
                  <c:v>0.55184150606895188</c:v>
                </c:pt>
                <c:pt idx="35">
                  <c:v>0.55184150606895188</c:v>
                </c:pt>
                <c:pt idx="36">
                  <c:v>0.55184150606895188</c:v>
                </c:pt>
                <c:pt idx="37">
                  <c:v>0.55184150606895188</c:v>
                </c:pt>
                <c:pt idx="38">
                  <c:v>0.55184150606895188</c:v>
                </c:pt>
                <c:pt idx="39">
                  <c:v>0.55184150606895188</c:v>
                </c:pt>
                <c:pt idx="40">
                  <c:v>0.55184150606895188</c:v>
                </c:pt>
                <c:pt idx="41">
                  <c:v>0.55184150606895188</c:v>
                </c:pt>
                <c:pt idx="43">
                  <c:v>0.55184150606895188</c:v>
                </c:pt>
                <c:pt idx="44">
                  <c:v>0.55184150606895188</c:v>
                </c:pt>
                <c:pt idx="45">
                  <c:v>0.55184150606895188</c:v>
                </c:pt>
                <c:pt idx="46">
                  <c:v>0.55184150606895188</c:v>
                </c:pt>
                <c:pt idx="47">
                  <c:v>0.55184150606895188</c:v>
                </c:pt>
                <c:pt idx="48">
                  <c:v>0.55184150606895188</c:v>
                </c:pt>
                <c:pt idx="49">
                  <c:v>0.55184150606895188</c:v>
                </c:pt>
                <c:pt idx="50">
                  <c:v>0.55184150606895188</c:v>
                </c:pt>
                <c:pt idx="51">
                  <c:v>0.55184150606895188</c:v>
                </c:pt>
                <c:pt idx="52">
                  <c:v>0.55184150606895188</c:v>
                </c:pt>
                <c:pt idx="53">
                  <c:v>0.55184150606895188</c:v>
                </c:pt>
                <c:pt idx="54">
                  <c:v>0.55184150606895188</c:v>
                </c:pt>
                <c:pt idx="55">
                  <c:v>0.55184150606895188</c:v>
                </c:pt>
                <c:pt idx="56">
                  <c:v>0.55184150606895188</c:v>
                </c:pt>
                <c:pt idx="57">
                  <c:v>0.55184150606895188</c:v>
                </c:pt>
                <c:pt idx="58">
                  <c:v>0.55184150606895188</c:v>
                </c:pt>
                <c:pt idx="59">
                  <c:v>0.55184150606895188</c:v>
                </c:pt>
                <c:pt idx="60">
                  <c:v>0.55184150606895188</c:v>
                </c:pt>
                <c:pt idx="61">
                  <c:v>0.55184150606895188</c:v>
                </c:pt>
                <c:pt idx="63">
                  <c:v>0.55184150606895188</c:v>
                </c:pt>
                <c:pt idx="64">
                  <c:v>0.55184150606895188</c:v>
                </c:pt>
                <c:pt idx="65">
                  <c:v>0.55184150606895188</c:v>
                </c:pt>
                <c:pt idx="66">
                  <c:v>0.55184150606895188</c:v>
                </c:pt>
                <c:pt idx="67">
                  <c:v>0.55184150606895188</c:v>
                </c:pt>
                <c:pt idx="68">
                  <c:v>0.55184150606895188</c:v>
                </c:pt>
                <c:pt idx="69">
                  <c:v>0.55184150606895188</c:v>
                </c:pt>
                <c:pt idx="70">
                  <c:v>0.55184150606895188</c:v>
                </c:pt>
                <c:pt idx="71">
                  <c:v>0.55184150606895188</c:v>
                </c:pt>
                <c:pt idx="72">
                  <c:v>0.55184150606895188</c:v>
                </c:pt>
                <c:pt idx="73">
                  <c:v>0.55184150606895188</c:v>
                </c:pt>
                <c:pt idx="74">
                  <c:v>0.55184150606895188</c:v>
                </c:pt>
                <c:pt idx="75">
                  <c:v>0.55184150606895188</c:v>
                </c:pt>
                <c:pt idx="76">
                  <c:v>0.55184150606895188</c:v>
                </c:pt>
                <c:pt idx="77">
                  <c:v>0.55184150606895188</c:v>
                </c:pt>
                <c:pt idx="79">
                  <c:v>0.55184150606895188</c:v>
                </c:pt>
                <c:pt idx="80">
                  <c:v>0.55184150606895188</c:v>
                </c:pt>
                <c:pt idx="81">
                  <c:v>0.55184150606895188</c:v>
                </c:pt>
                <c:pt idx="82">
                  <c:v>0.55184150606895188</c:v>
                </c:pt>
                <c:pt idx="83">
                  <c:v>0.55184150606895188</c:v>
                </c:pt>
                <c:pt idx="84">
                  <c:v>0.55184150606895188</c:v>
                </c:pt>
                <c:pt idx="85">
                  <c:v>0.55184150606895188</c:v>
                </c:pt>
                <c:pt idx="86">
                  <c:v>0.55184150606895188</c:v>
                </c:pt>
                <c:pt idx="87">
                  <c:v>0.55184150606895188</c:v>
                </c:pt>
                <c:pt idx="88">
                  <c:v>0.55184150606895188</c:v>
                </c:pt>
                <c:pt idx="89">
                  <c:v>0.55184150606895188</c:v>
                </c:pt>
                <c:pt idx="90">
                  <c:v>0.55184150606895188</c:v>
                </c:pt>
                <c:pt idx="91">
                  <c:v>0.55184150606895188</c:v>
                </c:pt>
                <c:pt idx="92">
                  <c:v>0.55184150606895188</c:v>
                </c:pt>
                <c:pt idx="93">
                  <c:v>0.55184150606895188</c:v>
                </c:pt>
                <c:pt idx="94">
                  <c:v>0.55184150606895188</c:v>
                </c:pt>
                <c:pt idx="95">
                  <c:v>0.55184150606895188</c:v>
                </c:pt>
                <c:pt idx="96">
                  <c:v>0.55184150606895188</c:v>
                </c:pt>
                <c:pt idx="97">
                  <c:v>0.55184150606895188</c:v>
                </c:pt>
                <c:pt idx="98">
                  <c:v>0.55184150606895188</c:v>
                </c:pt>
                <c:pt idx="99">
                  <c:v>0.55184150606895188</c:v>
                </c:pt>
                <c:pt idx="100">
                  <c:v>0.55184150606895188</c:v>
                </c:pt>
                <c:pt idx="101">
                  <c:v>0.55184150606895188</c:v>
                </c:pt>
                <c:pt idx="102">
                  <c:v>0.55184150606895188</c:v>
                </c:pt>
                <c:pt idx="103">
                  <c:v>0.55184150606895188</c:v>
                </c:pt>
                <c:pt idx="104">
                  <c:v>0.55184150606895188</c:v>
                </c:pt>
                <c:pt idx="105">
                  <c:v>0.55184150606895188</c:v>
                </c:pt>
                <c:pt idx="106">
                  <c:v>0.55184150606895188</c:v>
                </c:pt>
                <c:pt idx="107">
                  <c:v>0.55184150606895188</c:v>
                </c:pt>
                <c:pt idx="108">
                  <c:v>0.55184150606895188</c:v>
                </c:pt>
                <c:pt idx="109">
                  <c:v>0.55184150606895188</c:v>
                </c:pt>
                <c:pt idx="111">
                  <c:v>0.55184150606895188</c:v>
                </c:pt>
                <c:pt idx="112">
                  <c:v>0.55184150606895188</c:v>
                </c:pt>
                <c:pt idx="113">
                  <c:v>0.55184150606895188</c:v>
                </c:pt>
                <c:pt idx="114">
                  <c:v>0.55184150606895188</c:v>
                </c:pt>
                <c:pt idx="115">
                  <c:v>0.55184150606895188</c:v>
                </c:pt>
                <c:pt idx="116">
                  <c:v>0.55184150606895188</c:v>
                </c:pt>
                <c:pt idx="117">
                  <c:v>0.55184150606895188</c:v>
                </c:pt>
                <c:pt idx="118">
                  <c:v>0.55184150606895188</c:v>
                </c:pt>
                <c:pt idx="119">
                  <c:v>0.55184150606895188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79664"/>
        <c:axId val="134080056"/>
      </c:lineChart>
      <c:catAx>
        <c:axId val="13407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080056"/>
        <c:crosses val="autoZero"/>
        <c:auto val="1"/>
        <c:lblAlgn val="ctr"/>
        <c:lblOffset val="100"/>
        <c:noMultiLvlLbl val="0"/>
      </c:catAx>
      <c:valAx>
        <c:axId val="1340800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07966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544976932067894"/>
          <c:y val="6.0005067672551857E-2"/>
          <c:w val="0.3267956989247312"/>
          <c:h val="4.0983893406766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обеспечения муниципальным заданием ОУ на 1 обучающегося (размер субсидий на выполнение муниципального задания к общему количеству обучающихся) </a:t>
            </a:r>
            <a:br>
              <a:rPr lang="ru-RU" b="1"/>
            </a:br>
            <a:r>
              <a:rPr lang="ru-RU" b="1"/>
              <a:t>относительно максимального значения</a:t>
            </a:r>
          </a:p>
        </c:rich>
      </c:tx>
      <c:layout>
        <c:manualLayout>
          <c:xMode val="edge"/>
          <c:yMode val="edge"/>
          <c:x val="0.1100449035146858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2074901044409054E-2"/>
          <c:y val="0.13487960346420111"/>
          <c:w val="0.97766876744653874"/>
          <c:h val="0.52720659917510315"/>
        </c:manualLayout>
      </c:layout>
      <c:lineChart>
        <c:grouping val="standard"/>
        <c:varyColors val="0"/>
        <c:ser>
          <c:idx val="0"/>
          <c:order val="0"/>
          <c:tx>
            <c:v>Коэффициент обеспечения муниципальным заданием на 1 обучающегося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'2020-2021 свод'!$C$6:$C$125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92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 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'2020-2021 свод'!$L$6:$L$125</c:f>
              <c:numCache>
                <c:formatCode>#,##0.00</c:formatCode>
                <c:ptCount val="120"/>
                <c:pt idx="0">
                  <c:v>0.49540295112961596</c:v>
                </c:pt>
                <c:pt idx="1">
                  <c:v>0.28752636932519599</c:v>
                </c:pt>
                <c:pt idx="2">
                  <c:v>0.76207726211962212</c:v>
                </c:pt>
                <c:pt idx="3">
                  <c:v>0.22235851522867614</c:v>
                </c:pt>
                <c:pt idx="4">
                  <c:v>0.20440381577983491</c:v>
                </c:pt>
                <c:pt idx="5">
                  <c:v>0.27023951986041927</c:v>
                </c:pt>
                <c:pt idx="6">
                  <c:v>0.18908263268095268</c:v>
                </c:pt>
                <c:pt idx="7">
                  <c:v>0.24261134412957766</c:v>
                </c:pt>
                <c:pt idx="8">
                  <c:v>0.23026775753229187</c:v>
                </c:pt>
                <c:pt idx="9">
                  <c:v>0.23471333179796711</c:v>
                </c:pt>
                <c:pt idx="10">
                  <c:v>0.2319831447974221</c:v>
                </c:pt>
                <c:pt idx="11">
                  <c:v>0.26710102439533828</c:v>
                </c:pt>
                <c:pt idx="12">
                  <c:v>0.22703095321870312</c:v>
                </c:pt>
                <c:pt idx="13">
                  <c:v>0.24974595027211258</c:v>
                </c:pt>
                <c:pt idx="14">
                  <c:v>0.21172363560615454</c:v>
                </c:pt>
                <c:pt idx="15">
                  <c:v>0.3071312786915808</c:v>
                </c:pt>
                <c:pt idx="16">
                  <c:v>0.23252517718682097</c:v>
                </c:pt>
                <c:pt idx="17">
                  <c:v>0.19676601973539659</c:v>
                </c:pt>
                <c:pt idx="18">
                  <c:v>0.20113498805869212</c:v>
                </c:pt>
                <c:pt idx="19">
                  <c:v>0.61563634310522741</c:v>
                </c:pt>
                <c:pt idx="20">
                  <c:v>0.26900810440546086</c:v>
                </c:pt>
                <c:pt idx="21">
                  <c:v>0.27380732123284518</c:v>
                </c:pt>
                <c:pt idx="22">
                  <c:v>0.20983175332650009</c:v>
                </c:pt>
                <c:pt idx="23">
                  <c:v>0.21087076790456491</c:v>
                </c:pt>
                <c:pt idx="24">
                  <c:v>0.23543214725292547</c:v>
                </c:pt>
                <c:pt idx="25">
                  <c:v>0.20011542366981103</c:v>
                </c:pt>
                <c:pt idx="26">
                  <c:v>0.21296791090738276</c:v>
                </c:pt>
                <c:pt idx="27">
                  <c:v>0.20701819088527229</c:v>
                </c:pt>
                <c:pt idx="28">
                  <c:v>0.17705562765386951</c:v>
                </c:pt>
                <c:pt idx="29">
                  <c:v>0.21034022250421214</c:v>
                </c:pt>
                <c:pt idx="30">
                  <c:v>0.43607103113639734</c:v>
                </c:pt>
                <c:pt idx="31">
                  <c:v>0.17866165314455981</c:v>
                </c:pt>
                <c:pt idx="32">
                  <c:v>0.23753501176219016</c:v>
                </c:pt>
                <c:pt idx="33">
                  <c:v>0.21364708842391453</c:v>
                </c:pt>
                <c:pt idx="34">
                  <c:v>0.24019724537645096</c:v>
                </c:pt>
                <c:pt idx="35">
                  <c:v>0.19953630518905976</c:v>
                </c:pt>
                <c:pt idx="36">
                  <c:v>0.19995912100204402</c:v>
                </c:pt>
                <c:pt idx="37">
                  <c:v>0.2728068778076076</c:v>
                </c:pt>
                <c:pt idx="38">
                  <c:v>0.21437647658112777</c:v>
                </c:pt>
                <c:pt idx="39">
                  <c:v>0.2215440558902381</c:v>
                </c:pt>
                <c:pt idx="40">
                  <c:v>0.19525527905344003</c:v>
                </c:pt>
                <c:pt idx="41">
                  <c:v>0.385258982312155</c:v>
                </c:pt>
                <c:pt idx="42">
                  <c:v>0.3017748312571687</c:v>
                </c:pt>
                <c:pt idx="43">
                  <c:v>0.43115474371853629</c:v>
                </c:pt>
                <c:pt idx="44">
                  <c:v>0.19491433992885729</c:v>
                </c:pt>
                <c:pt idx="45">
                  <c:v>0.25432391545502009</c:v>
                </c:pt>
                <c:pt idx="46">
                  <c:v>0.20998604015531974</c:v>
                </c:pt>
                <c:pt idx="47">
                  <c:v>0.18919821040703774</c:v>
                </c:pt>
                <c:pt idx="48">
                  <c:v>0.45248544745389496</c:v>
                </c:pt>
                <c:pt idx="49">
                  <c:v>1</c:v>
                </c:pt>
                <c:pt idx="50">
                  <c:v>0.16369093464395146</c:v>
                </c:pt>
                <c:pt idx="51">
                  <c:v>0.26769132832567466</c:v>
                </c:pt>
                <c:pt idx="52">
                  <c:v>0.2796929812126342</c:v>
                </c:pt>
                <c:pt idx="53">
                  <c:v>0.25979908083143682</c:v>
                </c:pt>
                <c:pt idx="54">
                  <c:v>0.2263390046368331</c:v>
                </c:pt>
                <c:pt idx="55">
                  <c:v>0.19558296326702679</c:v>
                </c:pt>
                <c:pt idx="56">
                  <c:v>0.4057040282330826</c:v>
                </c:pt>
                <c:pt idx="57">
                  <c:v>0.18124404582754858</c:v>
                </c:pt>
                <c:pt idx="58">
                  <c:v>0.21965209598602628</c:v>
                </c:pt>
                <c:pt idx="59">
                  <c:v>0.20779293889987083</c:v>
                </c:pt>
                <c:pt idx="60">
                  <c:v>0.24272135642656337</c:v>
                </c:pt>
                <c:pt idx="61">
                  <c:v>0.35174833847688991</c:v>
                </c:pt>
                <c:pt idx="62">
                  <c:v>0.2240885626623707</c:v>
                </c:pt>
                <c:pt idx="63">
                  <c:v>0.32738238508834416</c:v>
                </c:pt>
                <c:pt idx="64">
                  <c:v>0.47113774220499532</c:v>
                </c:pt>
                <c:pt idx="65">
                  <c:v>0.21265842693578907</c:v>
                </c:pt>
                <c:pt idx="66">
                  <c:v>0.23312480494418361</c:v>
                </c:pt>
                <c:pt idx="67">
                  <c:v>0.22845418959359756</c:v>
                </c:pt>
                <c:pt idx="68">
                  <c:v>0.22750909230804489</c:v>
                </c:pt>
                <c:pt idx="69">
                  <c:v>0.25571594354526489</c:v>
                </c:pt>
                <c:pt idx="70">
                  <c:v>0.18995532682875413</c:v>
                </c:pt>
                <c:pt idx="71">
                  <c:v>0.2239249976269235</c:v>
                </c:pt>
                <c:pt idx="72">
                  <c:v>0.3565246499371218</c:v>
                </c:pt>
                <c:pt idx="73">
                  <c:v>0.23529689654873803</c:v>
                </c:pt>
                <c:pt idx="74">
                  <c:v>0</c:v>
                </c:pt>
                <c:pt idx="75">
                  <c:v>0.20125666297228242</c:v>
                </c:pt>
                <c:pt idx="76">
                  <c:v>0.19838732140152157</c:v>
                </c:pt>
                <c:pt idx="77">
                  <c:v>0</c:v>
                </c:pt>
                <c:pt idx="78">
                  <c:v>0.21812765687708807</c:v>
                </c:pt>
                <c:pt idx="79">
                  <c:v>0.22163089102247691</c:v>
                </c:pt>
                <c:pt idx="80">
                  <c:v>0.22679495402580752</c:v>
                </c:pt>
                <c:pt idx="81">
                  <c:v>0.21099797377936474</c:v>
                </c:pt>
                <c:pt idx="82">
                  <c:v>0.23098593334980499</c:v>
                </c:pt>
                <c:pt idx="83">
                  <c:v>0.19390382239031986</c:v>
                </c:pt>
                <c:pt idx="84">
                  <c:v>0.21921049148717262</c:v>
                </c:pt>
                <c:pt idx="85">
                  <c:v>0.25908466018186826</c:v>
                </c:pt>
                <c:pt idx="86">
                  <c:v>0.22300048946288326</c:v>
                </c:pt>
                <c:pt idx="87">
                  <c:v>0.22271924262302498</c:v>
                </c:pt>
                <c:pt idx="88">
                  <c:v>0.28144952078396207</c:v>
                </c:pt>
                <c:pt idx="89">
                  <c:v>0.22307228676735408</c:v>
                </c:pt>
                <c:pt idx="90">
                  <c:v>0.23317519945551723</c:v>
                </c:pt>
                <c:pt idx="91">
                  <c:v>0.24461916723044758</c:v>
                </c:pt>
                <c:pt idx="92">
                  <c:v>0.24007172346884698</c:v>
                </c:pt>
                <c:pt idx="93">
                  <c:v>0.22911505219247869</c:v>
                </c:pt>
                <c:pt idx="94">
                  <c:v>0.25750667929563037</c:v>
                </c:pt>
                <c:pt idx="95">
                  <c:v>0.24686822613411444</c:v>
                </c:pt>
                <c:pt idx="96">
                  <c:v>0.22253913348489565</c:v>
                </c:pt>
                <c:pt idx="97">
                  <c:v>0.22818418895868908</c:v>
                </c:pt>
                <c:pt idx="98">
                  <c:v>0.23526715644328719</c:v>
                </c:pt>
                <c:pt idx="99">
                  <c:v>0.20067802784053329</c:v>
                </c:pt>
                <c:pt idx="100">
                  <c:v>5.8369820992167825E-3</c:v>
                </c:pt>
                <c:pt idx="101">
                  <c:v>0.22208364838279471</c:v>
                </c:pt>
                <c:pt idx="102">
                  <c:v>0.22164925368663632</c:v>
                </c:pt>
                <c:pt idx="103">
                  <c:v>0.17722054833845644</c:v>
                </c:pt>
                <c:pt idx="104">
                  <c:v>0.17883166761742009</c:v>
                </c:pt>
                <c:pt idx="105">
                  <c:v>0.23014773137854014</c:v>
                </c:pt>
                <c:pt idx="106">
                  <c:v>0.23361287728759308</c:v>
                </c:pt>
                <c:pt idx="107">
                  <c:v>0.22813470645943909</c:v>
                </c:pt>
                <c:pt idx="108">
                  <c:v>0.13357828829774734</c:v>
                </c:pt>
                <c:pt idx="109">
                  <c:v>0.27998683926340728</c:v>
                </c:pt>
                <c:pt idx="110">
                  <c:v>0.26586075343557841</c:v>
                </c:pt>
                <c:pt idx="111">
                  <c:v>0.23844941623737639</c:v>
                </c:pt>
                <c:pt idx="112">
                  <c:v>0.24563138321486652</c:v>
                </c:pt>
                <c:pt idx="113">
                  <c:v>0.26856332740747385</c:v>
                </c:pt>
                <c:pt idx="114">
                  <c:v>0.22919959776388174</c:v>
                </c:pt>
                <c:pt idx="115">
                  <c:v>0.24085169209607662</c:v>
                </c:pt>
                <c:pt idx="116">
                  <c:v>0.24371955167002324</c:v>
                </c:pt>
                <c:pt idx="117">
                  <c:v>0.2800784156853473</c:v>
                </c:pt>
                <c:pt idx="118">
                  <c:v>0.44607939205648112</c:v>
                </c:pt>
                <c:pt idx="119">
                  <c:v>0.20017400478867894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обеспечения мунициальым заданием ОУ на 1 обучающегося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'2020-2021 свод'!$C$6:$C$125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92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 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'2020-2021 свод'!$M$6:$M$125</c:f>
              <c:numCache>
                <c:formatCode>#,##0.00</c:formatCode>
                <c:ptCount val="120"/>
                <c:pt idx="0">
                  <c:v>0.252836373285313</c:v>
                </c:pt>
                <c:pt idx="2">
                  <c:v>0.252836373285313</c:v>
                </c:pt>
                <c:pt idx="3">
                  <c:v>0.252836373285313</c:v>
                </c:pt>
                <c:pt idx="4">
                  <c:v>0.252836373285313</c:v>
                </c:pt>
                <c:pt idx="5">
                  <c:v>0.252836373285313</c:v>
                </c:pt>
                <c:pt idx="6">
                  <c:v>0.252836373285313</c:v>
                </c:pt>
                <c:pt idx="7">
                  <c:v>0.252836373285313</c:v>
                </c:pt>
                <c:pt idx="8">
                  <c:v>0.252836373285313</c:v>
                </c:pt>
                <c:pt idx="9">
                  <c:v>0.252836373285313</c:v>
                </c:pt>
                <c:pt idx="10">
                  <c:v>0.252836373285313</c:v>
                </c:pt>
                <c:pt idx="12">
                  <c:v>0.252836373285313</c:v>
                </c:pt>
                <c:pt idx="13">
                  <c:v>0.252836373285313</c:v>
                </c:pt>
                <c:pt idx="14">
                  <c:v>0.252836373285313</c:v>
                </c:pt>
                <c:pt idx="15">
                  <c:v>0.252836373285313</c:v>
                </c:pt>
                <c:pt idx="16">
                  <c:v>0.252836373285313</c:v>
                </c:pt>
                <c:pt idx="17">
                  <c:v>0.252836373285313</c:v>
                </c:pt>
                <c:pt idx="18">
                  <c:v>0.252836373285313</c:v>
                </c:pt>
                <c:pt idx="19">
                  <c:v>0.252836373285313</c:v>
                </c:pt>
                <c:pt idx="20">
                  <c:v>0.252836373285313</c:v>
                </c:pt>
                <c:pt idx="21">
                  <c:v>0.252836373285313</c:v>
                </c:pt>
                <c:pt idx="22">
                  <c:v>0.252836373285313</c:v>
                </c:pt>
                <c:pt idx="23">
                  <c:v>0.252836373285313</c:v>
                </c:pt>
                <c:pt idx="25">
                  <c:v>0.252836373285313</c:v>
                </c:pt>
                <c:pt idx="26">
                  <c:v>0.252836373285313</c:v>
                </c:pt>
                <c:pt idx="27">
                  <c:v>0.252836373285313</c:v>
                </c:pt>
                <c:pt idx="28">
                  <c:v>0.252836373285313</c:v>
                </c:pt>
                <c:pt idx="29">
                  <c:v>0.252836373285313</c:v>
                </c:pt>
                <c:pt idx="30">
                  <c:v>0.252836373285313</c:v>
                </c:pt>
                <c:pt idx="31">
                  <c:v>0.252836373285313</c:v>
                </c:pt>
                <c:pt idx="32">
                  <c:v>0.252836373285313</c:v>
                </c:pt>
                <c:pt idx="33">
                  <c:v>0.252836373285313</c:v>
                </c:pt>
                <c:pt idx="34">
                  <c:v>0.252836373285313</c:v>
                </c:pt>
                <c:pt idx="35">
                  <c:v>0.252836373285313</c:v>
                </c:pt>
                <c:pt idx="36">
                  <c:v>0.252836373285313</c:v>
                </c:pt>
                <c:pt idx="37">
                  <c:v>0.252836373285313</c:v>
                </c:pt>
                <c:pt idx="38">
                  <c:v>0.252836373285313</c:v>
                </c:pt>
                <c:pt idx="39">
                  <c:v>0.252836373285313</c:v>
                </c:pt>
                <c:pt idx="40">
                  <c:v>0.252836373285313</c:v>
                </c:pt>
                <c:pt idx="41">
                  <c:v>0.252836373285313</c:v>
                </c:pt>
                <c:pt idx="43">
                  <c:v>0.252836373285313</c:v>
                </c:pt>
                <c:pt idx="44">
                  <c:v>0.252836373285313</c:v>
                </c:pt>
                <c:pt idx="45">
                  <c:v>0.252836373285313</c:v>
                </c:pt>
                <c:pt idx="46">
                  <c:v>0.252836373285313</c:v>
                </c:pt>
                <c:pt idx="47">
                  <c:v>0.252836373285313</c:v>
                </c:pt>
                <c:pt idx="48">
                  <c:v>0.252836373285313</c:v>
                </c:pt>
                <c:pt idx="49">
                  <c:v>0.252836373285313</c:v>
                </c:pt>
                <c:pt idx="50">
                  <c:v>0.252836373285313</c:v>
                </c:pt>
                <c:pt idx="51">
                  <c:v>0.252836373285313</c:v>
                </c:pt>
                <c:pt idx="52">
                  <c:v>0.252836373285313</c:v>
                </c:pt>
                <c:pt idx="53">
                  <c:v>0.252836373285313</c:v>
                </c:pt>
                <c:pt idx="54">
                  <c:v>0.252836373285313</c:v>
                </c:pt>
                <c:pt idx="55">
                  <c:v>0.252836373285313</c:v>
                </c:pt>
                <c:pt idx="56">
                  <c:v>0.252836373285313</c:v>
                </c:pt>
                <c:pt idx="57">
                  <c:v>0.252836373285313</c:v>
                </c:pt>
                <c:pt idx="58">
                  <c:v>0.252836373285313</c:v>
                </c:pt>
                <c:pt idx="59">
                  <c:v>0.252836373285313</c:v>
                </c:pt>
                <c:pt idx="60">
                  <c:v>0.252836373285313</c:v>
                </c:pt>
                <c:pt idx="61">
                  <c:v>0.252836373285313</c:v>
                </c:pt>
                <c:pt idx="63">
                  <c:v>0.252836373285313</c:v>
                </c:pt>
                <c:pt idx="64">
                  <c:v>0.252836373285313</c:v>
                </c:pt>
                <c:pt idx="65">
                  <c:v>0.252836373285313</c:v>
                </c:pt>
                <c:pt idx="66">
                  <c:v>0.252836373285313</c:v>
                </c:pt>
                <c:pt idx="67">
                  <c:v>0.252836373285313</c:v>
                </c:pt>
                <c:pt idx="68">
                  <c:v>0.252836373285313</c:v>
                </c:pt>
                <c:pt idx="69">
                  <c:v>0.252836373285313</c:v>
                </c:pt>
                <c:pt idx="70">
                  <c:v>0.252836373285313</c:v>
                </c:pt>
                <c:pt idx="71">
                  <c:v>0.252836373285313</c:v>
                </c:pt>
                <c:pt idx="72">
                  <c:v>0.252836373285313</c:v>
                </c:pt>
                <c:pt idx="73">
                  <c:v>0.252836373285313</c:v>
                </c:pt>
                <c:pt idx="74">
                  <c:v>0.252836373285313</c:v>
                </c:pt>
                <c:pt idx="75">
                  <c:v>0.252836373285313</c:v>
                </c:pt>
                <c:pt idx="76">
                  <c:v>0.252836373285313</c:v>
                </c:pt>
                <c:pt idx="77">
                  <c:v>0.252836373285313</c:v>
                </c:pt>
                <c:pt idx="79">
                  <c:v>0.252836373285313</c:v>
                </c:pt>
                <c:pt idx="80">
                  <c:v>0.252836373285313</c:v>
                </c:pt>
                <c:pt idx="81">
                  <c:v>0.252836373285313</c:v>
                </c:pt>
                <c:pt idx="82">
                  <c:v>0.252836373285313</c:v>
                </c:pt>
                <c:pt idx="83">
                  <c:v>0.252836373285313</c:v>
                </c:pt>
                <c:pt idx="84">
                  <c:v>0.252836373285313</c:v>
                </c:pt>
                <c:pt idx="85">
                  <c:v>0.252836373285313</c:v>
                </c:pt>
                <c:pt idx="86">
                  <c:v>0.252836373285313</c:v>
                </c:pt>
                <c:pt idx="87">
                  <c:v>0.252836373285313</c:v>
                </c:pt>
                <c:pt idx="88">
                  <c:v>0.252836373285313</c:v>
                </c:pt>
                <c:pt idx="89">
                  <c:v>0.252836373285313</c:v>
                </c:pt>
                <c:pt idx="90">
                  <c:v>0.252836373285313</c:v>
                </c:pt>
                <c:pt idx="91">
                  <c:v>0.252836373285313</c:v>
                </c:pt>
                <c:pt idx="92">
                  <c:v>0.252836373285313</c:v>
                </c:pt>
                <c:pt idx="93">
                  <c:v>0.252836373285313</c:v>
                </c:pt>
                <c:pt idx="94">
                  <c:v>0.252836373285313</c:v>
                </c:pt>
                <c:pt idx="95">
                  <c:v>0.252836373285313</c:v>
                </c:pt>
                <c:pt idx="96">
                  <c:v>0.252836373285313</c:v>
                </c:pt>
                <c:pt idx="97">
                  <c:v>0.252836373285313</c:v>
                </c:pt>
                <c:pt idx="98">
                  <c:v>0.252836373285313</c:v>
                </c:pt>
                <c:pt idx="99">
                  <c:v>0.252836373285313</c:v>
                </c:pt>
                <c:pt idx="100">
                  <c:v>0.252836373285313</c:v>
                </c:pt>
                <c:pt idx="101">
                  <c:v>0.252836373285313</c:v>
                </c:pt>
                <c:pt idx="102">
                  <c:v>0.252836373285313</c:v>
                </c:pt>
                <c:pt idx="103">
                  <c:v>0.252836373285313</c:v>
                </c:pt>
                <c:pt idx="104">
                  <c:v>0.252836373285313</c:v>
                </c:pt>
                <c:pt idx="105">
                  <c:v>0.252836373285313</c:v>
                </c:pt>
                <c:pt idx="106">
                  <c:v>0.252836373285313</c:v>
                </c:pt>
                <c:pt idx="107">
                  <c:v>0.252836373285313</c:v>
                </c:pt>
                <c:pt idx="108">
                  <c:v>0.252836373285313</c:v>
                </c:pt>
                <c:pt idx="109">
                  <c:v>0.252836373285313</c:v>
                </c:pt>
                <c:pt idx="111">
                  <c:v>0.252836373285313</c:v>
                </c:pt>
                <c:pt idx="112">
                  <c:v>0.252836373285313</c:v>
                </c:pt>
                <c:pt idx="113">
                  <c:v>0.252836373285313</c:v>
                </c:pt>
                <c:pt idx="114">
                  <c:v>0.252836373285313</c:v>
                </c:pt>
                <c:pt idx="115">
                  <c:v>0.252836373285313</c:v>
                </c:pt>
                <c:pt idx="116">
                  <c:v>0.252836373285313</c:v>
                </c:pt>
                <c:pt idx="117">
                  <c:v>0.252836373285313</c:v>
                </c:pt>
                <c:pt idx="118">
                  <c:v>0.252836373285313</c:v>
                </c:pt>
                <c:pt idx="119">
                  <c:v>0.252836373285313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80840"/>
        <c:axId val="190140344"/>
      </c:lineChart>
      <c:catAx>
        <c:axId val="13408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140344"/>
        <c:crosses val="autoZero"/>
        <c:auto val="1"/>
        <c:lblAlgn val="ctr"/>
        <c:lblOffset val="100"/>
        <c:noMultiLvlLbl val="0"/>
      </c:catAx>
      <c:valAx>
        <c:axId val="1901403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0808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0.19407216392048904"/>
          <c:y val="8.4591804073271326E-2"/>
          <c:w val="0.60215517241379313"/>
          <c:h val="4.6167521742708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/>
              <a:t>Коэффициент увеличения материальных запасов и основных средств ОУ на 1 обучающегося (размер стоимости материальных запасов и основных</a:t>
            </a:r>
            <a:r>
              <a:rPr lang="ru-RU" sz="1400" b="1" baseline="0"/>
              <a:t> средств к общему количеству обучающихся</a:t>
            </a:r>
            <a:r>
              <a:rPr lang="ru-RU" sz="1400" b="1"/>
              <a:t>) относительно максимального значения</a:t>
            </a:r>
          </a:p>
        </c:rich>
      </c:tx>
      <c:layout>
        <c:manualLayout>
          <c:xMode val="edge"/>
          <c:yMode val="edge"/>
          <c:x val="0.10597494843179238"/>
          <c:y val="5.260566567110145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1124203828115438E-2"/>
          <c:y val="0.14968956466648564"/>
          <c:w val="0.97687087549026685"/>
          <c:h val="0.53413544162545323"/>
        </c:manualLayout>
      </c:layout>
      <c:lineChart>
        <c:grouping val="standard"/>
        <c:varyColors val="0"/>
        <c:ser>
          <c:idx val="0"/>
          <c:order val="0"/>
          <c:tx>
            <c:v>Коэффициент увеличения материальных запасов и основных средств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'2020-2021 свод'!$C$6:$C$125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92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 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'2020-2021 свод'!$P$6:$P$125</c:f>
              <c:numCache>
                <c:formatCode>#,##0.00</c:formatCode>
                <c:ptCount val="120"/>
                <c:pt idx="0">
                  <c:v>0</c:v>
                </c:pt>
                <c:pt idx="1">
                  <c:v>4.4994274159740395E-2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0.24673898330711894</c:v>
                </c:pt>
                <c:pt idx="6">
                  <c:v>0.15820948413054459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0.13738909999358631</c:v>
                </c:pt>
                <c:pt idx="12">
                  <c:v>0.1688398341396494</c:v>
                </c:pt>
                <c:pt idx="13">
                  <c:v>0.39493638266217085</c:v>
                </c:pt>
                <c:pt idx="14">
                  <c:v>0</c:v>
                </c:pt>
                <c:pt idx="15">
                  <c:v>0.43524671439957535</c:v>
                </c:pt>
                <c:pt idx="16">
                  <c:v>0</c:v>
                </c:pt>
                <c:pt idx="17">
                  <c:v>0.13004520002301612</c:v>
                </c:pt>
                <c:pt idx="18">
                  <c:v>0.13405800994447803</c:v>
                </c:pt>
                <c:pt idx="19">
                  <c:v>0</c:v>
                </c:pt>
                <c:pt idx="20">
                  <c:v>0.1318455283176963</c:v>
                </c:pt>
                <c:pt idx="21">
                  <c:v>0</c:v>
                </c:pt>
                <c:pt idx="22">
                  <c:v>0.11485478081359377</c:v>
                </c:pt>
                <c:pt idx="23">
                  <c:v>0.13884274962285625</c:v>
                </c:pt>
                <c:pt idx="24">
                  <c:v>0.10273373279979804</c:v>
                </c:pt>
                <c:pt idx="25">
                  <c:v>0</c:v>
                </c:pt>
                <c:pt idx="26">
                  <c:v>0.16817505575936328</c:v>
                </c:pt>
                <c:pt idx="27">
                  <c:v>0</c:v>
                </c:pt>
                <c:pt idx="28">
                  <c:v>0.1274581505113018</c:v>
                </c:pt>
                <c:pt idx="29">
                  <c:v>0.1822981387228319</c:v>
                </c:pt>
                <c:pt idx="30">
                  <c:v>0</c:v>
                </c:pt>
                <c:pt idx="31">
                  <c:v>0.13671304639014967</c:v>
                </c:pt>
                <c:pt idx="32">
                  <c:v>0.14008950285194874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0.12406563988681843</c:v>
                </c:pt>
                <c:pt idx="41">
                  <c:v>0.86767392347415284</c:v>
                </c:pt>
                <c:pt idx="42">
                  <c:v>0.18835106575145799</c:v>
                </c:pt>
                <c:pt idx="43">
                  <c:v>0.53943916194258523</c:v>
                </c:pt>
                <c:pt idx="44">
                  <c:v>0</c:v>
                </c:pt>
                <c:pt idx="45">
                  <c:v>0.31361981709134856</c:v>
                </c:pt>
                <c:pt idx="46">
                  <c:v>0.15409673309132374</c:v>
                </c:pt>
                <c:pt idx="47">
                  <c:v>0.14086315490590534</c:v>
                </c:pt>
                <c:pt idx="48">
                  <c:v>0.74356999208684704</c:v>
                </c:pt>
                <c:pt idx="49">
                  <c:v>0.38757491357062412</c:v>
                </c:pt>
                <c:pt idx="50">
                  <c:v>0</c:v>
                </c:pt>
                <c:pt idx="51">
                  <c:v>0.14722885720119985</c:v>
                </c:pt>
                <c:pt idx="52">
                  <c:v>0.15632050746570264</c:v>
                </c:pt>
                <c:pt idx="53">
                  <c:v>0.14417854474219061</c:v>
                </c:pt>
                <c:pt idx="54">
                  <c:v>0</c:v>
                </c:pt>
                <c:pt idx="55">
                  <c:v>0.17826371990528289</c:v>
                </c:pt>
                <c:pt idx="56">
                  <c:v>0</c:v>
                </c:pt>
                <c:pt idx="57">
                  <c:v>0</c:v>
                </c:pt>
                <c:pt idx="58">
                  <c:v>0.13703668016531242</c:v>
                </c:pt>
                <c:pt idx="59">
                  <c:v>0</c:v>
                </c:pt>
                <c:pt idx="60">
                  <c:v>0</c:v>
                </c:pt>
                <c:pt idx="61">
                  <c:v>0.53647816710937957</c:v>
                </c:pt>
                <c:pt idx="62">
                  <c:v>0.1272134626720757</c:v>
                </c:pt>
                <c:pt idx="63">
                  <c:v>0.68706459423128763</c:v>
                </c:pt>
                <c:pt idx="64">
                  <c:v>0</c:v>
                </c:pt>
                <c:pt idx="65">
                  <c:v>0.15410185373948987</c:v>
                </c:pt>
                <c:pt idx="66">
                  <c:v>0.15509677917581133</c:v>
                </c:pt>
                <c:pt idx="67">
                  <c:v>0</c:v>
                </c:pt>
                <c:pt idx="68">
                  <c:v>0.19139537328216311</c:v>
                </c:pt>
                <c:pt idx="69">
                  <c:v>0</c:v>
                </c:pt>
                <c:pt idx="70">
                  <c:v>0</c:v>
                </c:pt>
                <c:pt idx="71">
                  <c:v>8.705736037274471E-2</c:v>
                </c:pt>
                <c:pt idx="72">
                  <c:v>0.27013507543872611</c:v>
                </c:pt>
                <c:pt idx="73">
                  <c:v>0.21444282222347774</c:v>
                </c:pt>
                <c:pt idx="74">
                  <c:v>0</c:v>
                </c:pt>
                <c:pt idx="75">
                  <c:v>0.1489080816174348</c:v>
                </c:pt>
                <c:pt idx="76">
                  <c:v>0</c:v>
                </c:pt>
                <c:pt idx="77">
                  <c:v>0</c:v>
                </c:pt>
                <c:pt idx="78">
                  <c:v>0.1069674793072989</c:v>
                </c:pt>
                <c:pt idx="79">
                  <c:v>0.1823376823277677</c:v>
                </c:pt>
                <c:pt idx="80">
                  <c:v>0.15661098393661282</c:v>
                </c:pt>
                <c:pt idx="81">
                  <c:v>0.14676863051714437</c:v>
                </c:pt>
                <c:pt idx="82">
                  <c:v>0</c:v>
                </c:pt>
                <c:pt idx="83">
                  <c:v>0.14260006893453456</c:v>
                </c:pt>
                <c:pt idx="84">
                  <c:v>0.14604583793914885</c:v>
                </c:pt>
                <c:pt idx="85">
                  <c:v>0.21321647098259855</c:v>
                </c:pt>
                <c:pt idx="86">
                  <c:v>0</c:v>
                </c:pt>
                <c:pt idx="87">
                  <c:v>0.19482134615222232</c:v>
                </c:pt>
                <c:pt idx="88">
                  <c:v>0.16959968921225768</c:v>
                </c:pt>
                <c:pt idx="89">
                  <c:v>0.15477555544907134</c:v>
                </c:pt>
                <c:pt idx="90">
                  <c:v>0.13531487274649026</c:v>
                </c:pt>
                <c:pt idx="91">
                  <c:v>0</c:v>
                </c:pt>
                <c:pt idx="92">
                  <c:v>0.16180306012530105</c:v>
                </c:pt>
                <c:pt idx="93">
                  <c:v>0.14830803650643479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0.14369403933621072</c:v>
                </c:pt>
                <c:pt idx="99">
                  <c:v>0.16721704258340792</c:v>
                </c:pt>
                <c:pt idx="100">
                  <c:v>2.0454979453633119E-2</c:v>
                </c:pt>
                <c:pt idx="101">
                  <c:v>0</c:v>
                </c:pt>
                <c:pt idx="102">
                  <c:v>0.16388525375447041</c:v>
                </c:pt>
                <c:pt idx="103">
                  <c:v>0.14702619854356999</c:v>
                </c:pt>
                <c:pt idx="104">
                  <c:v>0.15686752696173931</c:v>
                </c:pt>
                <c:pt idx="105">
                  <c:v>0.148954942453526</c:v>
                </c:pt>
                <c:pt idx="106">
                  <c:v>0.19695587111022367</c:v>
                </c:pt>
                <c:pt idx="107">
                  <c:v>0.1379131129269297</c:v>
                </c:pt>
                <c:pt idx="108">
                  <c:v>8.0820656572970731E-2</c:v>
                </c:pt>
                <c:pt idx="109">
                  <c:v>0</c:v>
                </c:pt>
                <c:pt idx="110">
                  <c:v>0.25143683453985832</c:v>
                </c:pt>
                <c:pt idx="111">
                  <c:v>0.22207785300744054</c:v>
                </c:pt>
                <c:pt idx="112">
                  <c:v>0.16024948770132422</c:v>
                </c:pt>
                <c:pt idx="113">
                  <c:v>0.18448366541828112</c:v>
                </c:pt>
                <c:pt idx="114">
                  <c:v>0.15736072510855184</c:v>
                </c:pt>
                <c:pt idx="115">
                  <c:v>0</c:v>
                </c:pt>
                <c:pt idx="116">
                  <c:v>0.25943615833547989</c:v>
                </c:pt>
                <c:pt idx="117">
                  <c:v>0.14661623496909898</c:v>
                </c:pt>
                <c:pt idx="118">
                  <c:v>1</c:v>
                </c:pt>
                <c:pt idx="119">
                  <c:v>0.1327073863185487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'2020-2021 свод'!$C$6:$C$125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92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 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'2020-2021 свод'!$Q$6:$Q$125</c:f>
              <c:numCache>
                <c:formatCode>#,##0.00</c:formatCode>
                <c:ptCount val="120"/>
                <c:pt idx="0">
                  <c:v>0.13187477194104089</c:v>
                </c:pt>
                <c:pt idx="2">
                  <c:v>0.13187477194104089</c:v>
                </c:pt>
                <c:pt idx="3">
                  <c:v>0.13187477194104089</c:v>
                </c:pt>
                <c:pt idx="4">
                  <c:v>0.13187477194104089</c:v>
                </c:pt>
                <c:pt idx="5">
                  <c:v>0.13187477194104089</c:v>
                </c:pt>
                <c:pt idx="6">
                  <c:v>0.13187477194104089</c:v>
                </c:pt>
                <c:pt idx="7">
                  <c:v>0.13187477194104089</c:v>
                </c:pt>
                <c:pt idx="8">
                  <c:v>0.13187477194104089</c:v>
                </c:pt>
                <c:pt idx="9">
                  <c:v>0.13187477194104089</c:v>
                </c:pt>
                <c:pt idx="10">
                  <c:v>0.13187477194104089</c:v>
                </c:pt>
                <c:pt idx="12">
                  <c:v>0.13187477194104089</c:v>
                </c:pt>
                <c:pt idx="13">
                  <c:v>0.13187477194104089</c:v>
                </c:pt>
                <c:pt idx="14">
                  <c:v>0.13187477194104089</c:v>
                </c:pt>
                <c:pt idx="15">
                  <c:v>0.13187477194104089</c:v>
                </c:pt>
                <c:pt idx="16">
                  <c:v>0.13187477194104089</c:v>
                </c:pt>
                <c:pt idx="17">
                  <c:v>0.13187477194104089</c:v>
                </c:pt>
                <c:pt idx="18">
                  <c:v>0.13187477194104089</c:v>
                </c:pt>
                <c:pt idx="19">
                  <c:v>0.13187477194104089</c:v>
                </c:pt>
                <c:pt idx="20">
                  <c:v>0.13187477194104089</c:v>
                </c:pt>
                <c:pt idx="21">
                  <c:v>0.13187477194104089</c:v>
                </c:pt>
                <c:pt idx="22">
                  <c:v>0.13187477194104089</c:v>
                </c:pt>
                <c:pt idx="23">
                  <c:v>0.13187477194104089</c:v>
                </c:pt>
                <c:pt idx="25">
                  <c:v>0.13187477194104089</c:v>
                </c:pt>
                <c:pt idx="26">
                  <c:v>0.13187477194104089</c:v>
                </c:pt>
                <c:pt idx="27">
                  <c:v>0.13187477194104089</c:v>
                </c:pt>
                <c:pt idx="28">
                  <c:v>0.13187477194104089</c:v>
                </c:pt>
                <c:pt idx="29">
                  <c:v>0.13187477194104089</c:v>
                </c:pt>
                <c:pt idx="30">
                  <c:v>0.13187477194104089</c:v>
                </c:pt>
                <c:pt idx="31">
                  <c:v>0.13187477194104089</c:v>
                </c:pt>
                <c:pt idx="32">
                  <c:v>0.13187477194104089</c:v>
                </c:pt>
                <c:pt idx="33">
                  <c:v>0.13187477194104089</c:v>
                </c:pt>
                <c:pt idx="34">
                  <c:v>0.13187477194104089</c:v>
                </c:pt>
                <c:pt idx="35">
                  <c:v>0.13187477194104089</c:v>
                </c:pt>
                <c:pt idx="36">
                  <c:v>0.13187477194104089</c:v>
                </c:pt>
                <c:pt idx="37">
                  <c:v>0.13187477194104089</c:v>
                </c:pt>
                <c:pt idx="38">
                  <c:v>0.13187477194104089</c:v>
                </c:pt>
                <c:pt idx="39">
                  <c:v>0.13187477194104089</c:v>
                </c:pt>
                <c:pt idx="40">
                  <c:v>0.13187477194104089</c:v>
                </c:pt>
                <c:pt idx="41">
                  <c:v>0.13187477194104089</c:v>
                </c:pt>
                <c:pt idx="43">
                  <c:v>0.13187477194104089</c:v>
                </c:pt>
                <c:pt idx="44">
                  <c:v>0.13187477194104089</c:v>
                </c:pt>
                <c:pt idx="45">
                  <c:v>0.13187477194104089</c:v>
                </c:pt>
                <c:pt idx="46">
                  <c:v>0.13187477194104089</c:v>
                </c:pt>
                <c:pt idx="47">
                  <c:v>0.13187477194104089</c:v>
                </c:pt>
                <c:pt idx="48">
                  <c:v>0.13187477194104089</c:v>
                </c:pt>
                <c:pt idx="49">
                  <c:v>0.13187477194104089</c:v>
                </c:pt>
                <c:pt idx="50">
                  <c:v>0.13187477194104089</c:v>
                </c:pt>
                <c:pt idx="51">
                  <c:v>0.13187477194104089</c:v>
                </c:pt>
                <c:pt idx="52">
                  <c:v>0.13187477194104089</c:v>
                </c:pt>
                <c:pt idx="53">
                  <c:v>0.13187477194104089</c:v>
                </c:pt>
                <c:pt idx="54">
                  <c:v>0.13187477194104089</c:v>
                </c:pt>
                <c:pt idx="55">
                  <c:v>0.13187477194104089</c:v>
                </c:pt>
                <c:pt idx="56">
                  <c:v>0.13187477194104089</c:v>
                </c:pt>
                <c:pt idx="57">
                  <c:v>0.13187477194104089</c:v>
                </c:pt>
                <c:pt idx="58">
                  <c:v>0.13187477194104089</c:v>
                </c:pt>
                <c:pt idx="59">
                  <c:v>0.13187477194104089</c:v>
                </c:pt>
                <c:pt idx="60">
                  <c:v>0.13187477194104089</c:v>
                </c:pt>
                <c:pt idx="61">
                  <c:v>0.13187477194104089</c:v>
                </c:pt>
                <c:pt idx="63">
                  <c:v>0.13187477194104089</c:v>
                </c:pt>
                <c:pt idx="64">
                  <c:v>0.13187477194104089</c:v>
                </c:pt>
                <c:pt idx="65">
                  <c:v>0.13187477194104089</c:v>
                </c:pt>
                <c:pt idx="66">
                  <c:v>0.13187477194104089</c:v>
                </c:pt>
                <c:pt idx="67">
                  <c:v>0.13187477194104089</c:v>
                </c:pt>
                <c:pt idx="68">
                  <c:v>0.13187477194104089</c:v>
                </c:pt>
                <c:pt idx="69">
                  <c:v>0.13187477194104089</c:v>
                </c:pt>
                <c:pt idx="70">
                  <c:v>0.13187477194104089</c:v>
                </c:pt>
                <c:pt idx="71">
                  <c:v>0.13187477194104089</c:v>
                </c:pt>
                <c:pt idx="72">
                  <c:v>0.13187477194104089</c:v>
                </c:pt>
                <c:pt idx="73">
                  <c:v>0.13187477194104089</c:v>
                </c:pt>
                <c:pt idx="74">
                  <c:v>0.13187477194104089</c:v>
                </c:pt>
                <c:pt idx="75">
                  <c:v>0.13187477194104089</c:v>
                </c:pt>
                <c:pt idx="76">
                  <c:v>0.13187477194104089</c:v>
                </c:pt>
                <c:pt idx="77">
                  <c:v>0.13187477194104089</c:v>
                </c:pt>
                <c:pt idx="79">
                  <c:v>0.13187477194104089</c:v>
                </c:pt>
                <c:pt idx="80">
                  <c:v>0.13187477194104089</c:v>
                </c:pt>
                <c:pt idx="81">
                  <c:v>0.13187477194104089</c:v>
                </c:pt>
                <c:pt idx="82">
                  <c:v>0.13187477194104089</c:v>
                </c:pt>
                <c:pt idx="83">
                  <c:v>0.13187477194104089</c:v>
                </c:pt>
                <c:pt idx="84">
                  <c:v>0.13187477194104089</c:v>
                </c:pt>
                <c:pt idx="85">
                  <c:v>0.13187477194104089</c:v>
                </c:pt>
                <c:pt idx="86">
                  <c:v>0.13187477194104089</c:v>
                </c:pt>
                <c:pt idx="87">
                  <c:v>0.13187477194104089</c:v>
                </c:pt>
                <c:pt idx="88">
                  <c:v>0.13187477194104089</c:v>
                </c:pt>
                <c:pt idx="89">
                  <c:v>0.13187477194104089</c:v>
                </c:pt>
                <c:pt idx="90">
                  <c:v>0.13187477194104089</c:v>
                </c:pt>
                <c:pt idx="91">
                  <c:v>0.13187477194104089</c:v>
                </c:pt>
                <c:pt idx="92">
                  <c:v>0.13187477194104089</c:v>
                </c:pt>
                <c:pt idx="93">
                  <c:v>0.13187477194104089</c:v>
                </c:pt>
                <c:pt idx="94">
                  <c:v>0.13187477194104089</c:v>
                </c:pt>
                <c:pt idx="95">
                  <c:v>0.13187477194104089</c:v>
                </c:pt>
                <c:pt idx="96">
                  <c:v>0.13187477194104089</c:v>
                </c:pt>
                <c:pt idx="97">
                  <c:v>0.13187477194104089</c:v>
                </c:pt>
                <c:pt idx="98">
                  <c:v>0.13187477194104089</c:v>
                </c:pt>
                <c:pt idx="99">
                  <c:v>0.13187477194104089</c:v>
                </c:pt>
                <c:pt idx="100">
                  <c:v>0.13187477194104089</c:v>
                </c:pt>
                <c:pt idx="101">
                  <c:v>0.13187477194104089</c:v>
                </c:pt>
                <c:pt idx="102">
                  <c:v>0.13187477194104089</c:v>
                </c:pt>
                <c:pt idx="103">
                  <c:v>0.13187477194104089</c:v>
                </c:pt>
                <c:pt idx="104">
                  <c:v>0.13187477194104089</c:v>
                </c:pt>
                <c:pt idx="105">
                  <c:v>0.13187477194104089</c:v>
                </c:pt>
                <c:pt idx="106">
                  <c:v>0.13187477194104089</c:v>
                </c:pt>
                <c:pt idx="107">
                  <c:v>0.13187477194104089</c:v>
                </c:pt>
                <c:pt idx="108">
                  <c:v>0.13187477194104089</c:v>
                </c:pt>
                <c:pt idx="109">
                  <c:v>0.13187477194104089</c:v>
                </c:pt>
                <c:pt idx="111">
                  <c:v>0.13187477194104089</c:v>
                </c:pt>
                <c:pt idx="112">
                  <c:v>0.13187477194104089</c:v>
                </c:pt>
                <c:pt idx="113">
                  <c:v>0.13187477194104089</c:v>
                </c:pt>
                <c:pt idx="114">
                  <c:v>0.13187477194104089</c:v>
                </c:pt>
                <c:pt idx="115">
                  <c:v>0.13187477194104089</c:v>
                </c:pt>
                <c:pt idx="116">
                  <c:v>0.13187477194104089</c:v>
                </c:pt>
                <c:pt idx="117">
                  <c:v>0.13187477194104089</c:v>
                </c:pt>
                <c:pt idx="118">
                  <c:v>0.13187477194104089</c:v>
                </c:pt>
                <c:pt idx="119">
                  <c:v>0.13187477194104089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1128"/>
        <c:axId val="190141520"/>
      </c:lineChart>
      <c:catAx>
        <c:axId val="19014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141520"/>
        <c:crosses val="autoZero"/>
        <c:auto val="1"/>
        <c:lblAlgn val="ctr"/>
        <c:lblOffset val="100"/>
        <c:noMultiLvlLbl val="0"/>
      </c:catAx>
      <c:valAx>
        <c:axId val="1901415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14112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0.28924068476359754"/>
          <c:y val="9.0825414064621218E-2"/>
          <c:w val="0.4176682533808071"/>
          <c:h val="5.0287627839623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обеспечения оплатой труда на 1 сотрудника (размер заработной платы на 1 сотрудника) относительно максимального</a:t>
            </a:r>
            <a:r>
              <a:rPr lang="ru-RU" b="1" baseline="0"/>
              <a:t> значения</a:t>
            </a:r>
            <a:endParaRPr lang="ru-RU" b="1"/>
          </a:p>
        </c:rich>
      </c:tx>
      <c:layout>
        <c:manualLayout>
          <c:xMode val="edge"/>
          <c:yMode val="edge"/>
          <c:x val="0.18418593475492465"/>
          <c:y val="7.393715341959334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2784291592937541E-2"/>
          <c:y val="0.12197786736916666"/>
          <c:w val="0.97659557528702423"/>
          <c:h val="0.54906778057548722"/>
        </c:manualLayout>
      </c:layout>
      <c:lineChart>
        <c:grouping val="standard"/>
        <c:varyColors val="0"/>
        <c:ser>
          <c:idx val="0"/>
          <c:order val="0"/>
          <c:tx>
            <c:v>Коэффициент обеспеченнности оплатой труда на 1 работающего</c:v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6FF"/>
              </a:solidFill>
              <a:ln w="9525">
                <a:solidFill>
                  <a:srgbClr val="0066FF"/>
                </a:solidFill>
              </a:ln>
              <a:effectLst/>
            </c:spPr>
          </c:marker>
          <c:cat>
            <c:strRef>
              <c:f>'2020-2021 свод'!$C$6:$C$125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92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 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'2020-2021 свод'!$T$6:$T$125</c:f>
              <c:numCache>
                <c:formatCode>#,##0.00</c:formatCode>
                <c:ptCount val="120"/>
                <c:pt idx="0">
                  <c:v>0.72121588154437999</c:v>
                </c:pt>
                <c:pt idx="1">
                  <c:v>0.63473357096850869</c:v>
                </c:pt>
                <c:pt idx="2">
                  <c:v>0.88699180316661241</c:v>
                </c:pt>
                <c:pt idx="3">
                  <c:v>0.56992552031242483</c:v>
                </c:pt>
                <c:pt idx="4">
                  <c:v>0.56661452961782244</c:v>
                </c:pt>
                <c:pt idx="5">
                  <c:v>0.6960180196067145</c:v>
                </c:pt>
                <c:pt idx="6">
                  <c:v>0.62700612292697977</c:v>
                </c:pt>
                <c:pt idx="7">
                  <c:v>0.59758816302995754</c:v>
                </c:pt>
                <c:pt idx="8">
                  <c:v>0.51925230280694734</c:v>
                </c:pt>
                <c:pt idx="9">
                  <c:v>0.5208415522737172</c:v>
                </c:pt>
                <c:pt idx="10">
                  <c:v>0.72836412497540159</c:v>
                </c:pt>
                <c:pt idx="11">
                  <c:v>0.59352560293215617</c:v>
                </c:pt>
                <c:pt idx="12">
                  <c:v>0.60990237619823628</c:v>
                </c:pt>
                <c:pt idx="13">
                  <c:v>0.58532804896385227</c:v>
                </c:pt>
                <c:pt idx="14">
                  <c:v>0.51968374666393091</c:v>
                </c:pt>
                <c:pt idx="15">
                  <c:v>0.65192812906430231</c:v>
                </c:pt>
                <c:pt idx="16">
                  <c:v>0.53128338086516014</c:v>
                </c:pt>
                <c:pt idx="17">
                  <c:v>0.5405493097620675</c:v>
                </c:pt>
                <c:pt idx="18">
                  <c:v>0.56624166156031719</c:v>
                </c:pt>
                <c:pt idx="19">
                  <c:v>0.66693354537500005</c:v>
                </c:pt>
                <c:pt idx="20">
                  <c:v>0.4463703195243735</c:v>
                </c:pt>
                <c:pt idx="21">
                  <c:v>0.66882226083742768</c:v>
                </c:pt>
                <c:pt idx="22">
                  <c:v>0.61928634250805836</c:v>
                </c:pt>
                <c:pt idx="23">
                  <c:v>0.71597811386314991</c:v>
                </c:pt>
                <c:pt idx="24">
                  <c:v>0.62177721457396162</c:v>
                </c:pt>
                <c:pt idx="25">
                  <c:v>0.62368912438596902</c:v>
                </c:pt>
                <c:pt idx="26">
                  <c:v>0.63867659597371562</c:v>
                </c:pt>
                <c:pt idx="27">
                  <c:v>0.58015303617875591</c:v>
                </c:pt>
                <c:pt idx="28">
                  <c:v>0.63660174550454729</c:v>
                </c:pt>
                <c:pt idx="29">
                  <c:v>0.60499383284843899</c:v>
                </c:pt>
                <c:pt idx="30">
                  <c:v>0.67137585760610008</c:v>
                </c:pt>
                <c:pt idx="31">
                  <c:v>0.64918928252336894</c:v>
                </c:pt>
                <c:pt idx="32">
                  <c:v>0.57716824246724585</c:v>
                </c:pt>
                <c:pt idx="33">
                  <c:v>0.60382318229319942</c:v>
                </c:pt>
                <c:pt idx="34">
                  <c:v>0.68773470821755789</c:v>
                </c:pt>
                <c:pt idx="35">
                  <c:v>0.60477386337264438</c:v>
                </c:pt>
                <c:pt idx="36">
                  <c:v>0.63436615240521832</c:v>
                </c:pt>
                <c:pt idx="37">
                  <c:v>0.65956304984062308</c:v>
                </c:pt>
                <c:pt idx="38">
                  <c:v>0.57451525636045031</c:v>
                </c:pt>
                <c:pt idx="39">
                  <c:v>0.64732859904534412</c:v>
                </c:pt>
                <c:pt idx="40">
                  <c:v>0.5561472407919853</c:v>
                </c:pt>
                <c:pt idx="41">
                  <c:v>0.62011287794218195</c:v>
                </c:pt>
                <c:pt idx="42">
                  <c:v>0.59732346454881824</c:v>
                </c:pt>
                <c:pt idx="43">
                  <c:v>0.71189851654038405</c:v>
                </c:pt>
                <c:pt idx="44">
                  <c:v>0.48843645155740462</c:v>
                </c:pt>
                <c:pt idx="45">
                  <c:v>0.59463788387129224</c:v>
                </c:pt>
                <c:pt idx="46">
                  <c:v>0.59612153989317296</c:v>
                </c:pt>
                <c:pt idx="47">
                  <c:v>0.56248826478770864</c:v>
                </c:pt>
                <c:pt idx="48">
                  <c:v>0.58040778337591759</c:v>
                </c:pt>
                <c:pt idx="49">
                  <c:v>0.79882635256808199</c:v>
                </c:pt>
                <c:pt idx="50">
                  <c:v>0.65743819972620998</c:v>
                </c:pt>
                <c:pt idx="51">
                  <c:v>0.5808810550587824</c:v>
                </c:pt>
                <c:pt idx="52">
                  <c:v>0.74799722374974975</c:v>
                </c:pt>
                <c:pt idx="53">
                  <c:v>0.51541827020437636</c:v>
                </c:pt>
                <c:pt idx="54">
                  <c:v>0.54396286837498198</c:v>
                </c:pt>
                <c:pt idx="55">
                  <c:v>0.57667302188348202</c:v>
                </c:pt>
                <c:pt idx="56">
                  <c:v>0.69960413540914979</c:v>
                </c:pt>
                <c:pt idx="57">
                  <c:v>0.49925855450534079</c:v>
                </c:pt>
                <c:pt idx="58">
                  <c:v>0.60998594765693803</c:v>
                </c:pt>
                <c:pt idx="59">
                  <c:v>0.55196658983029756</c:v>
                </c:pt>
                <c:pt idx="60">
                  <c:v>0.49431742999538408</c:v>
                </c:pt>
                <c:pt idx="61">
                  <c:v>0.53882573743889306</c:v>
                </c:pt>
                <c:pt idx="62">
                  <c:v>0.59215655585580973</c:v>
                </c:pt>
                <c:pt idx="63">
                  <c:v>0.70747078749507686</c:v>
                </c:pt>
                <c:pt idx="64">
                  <c:v>0.69949343490932891</c:v>
                </c:pt>
                <c:pt idx="65">
                  <c:v>0.59105256084204638</c:v>
                </c:pt>
                <c:pt idx="66">
                  <c:v>0.53939037444182814</c:v>
                </c:pt>
                <c:pt idx="67">
                  <c:v>0.61468795495691364</c:v>
                </c:pt>
                <c:pt idx="68">
                  <c:v>0.65244012295383624</c:v>
                </c:pt>
                <c:pt idx="69">
                  <c:v>0.72586408234631361</c:v>
                </c:pt>
                <c:pt idx="70">
                  <c:v>0.72025834745327066</c:v>
                </c:pt>
                <c:pt idx="71">
                  <c:v>0.66044892170541036</c:v>
                </c:pt>
                <c:pt idx="72">
                  <c:v>1</c:v>
                </c:pt>
                <c:pt idx="73">
                  <c:v>0.71525154659603296</c:v>
                </c:pt>
                <c:pt idx="74">
                  <c:v>0</c:v>
                </c:pt>
                <c:pt idx="75">
                  <c:v>0.60161736018733969</c:v>
                </c:pt>
                <c:pt idx="76">
                  <c:v>0.65437284394974704</c:v>
                </c:pt>
                <c:pt idx="77">
                  <c:v>0</c:v>
                </c:pt>
                <c:pt idx="78">
                  <c:v>0.53236336799411443</c:v>
                </c:pt>
                <c:pt idx="79">
                  <c:v>0.48682805656052613</c:v>
                </c:pt>
                <c:pt idx="80">
                  <c:v>0.71585944688807845</c:v>
                </c:pt>
                <c:pt idx="81">
                  <c:v>0.65908876374779801</c:v>
                </c:pt>
                <c:pt idx="82">
                  <c:v>0.58689408642187846</c:v>
                </c:pt>
                <c:pt idx="83">
                  <c:v>0.47095186017841129</c:v>
                </c:pt>
                <c:pt idx="84">
                  <c:v>0.60901101066274232</c:v>
                </c:pt>
                <c:pt idx="85">
                  <c:v>0.53866818253851623</c:v>
                </c:pt>
                <c:pt idx="86">
                  <c:v>0.76037652241860798</c:v>
                </c:pt>
                <c:pt idx="87">
                  <c:v>0.7012488850880203</c:v>
                </c:pt>
                <c:pt idx="88">
                  <c:v>0.49822403065311111</c:v>
                </c:pt>
                <c:pt idx="89">
                  <c:v>0.49471172653889228</c:v>
                </c:pt>
                <c:pt idx="90">
                  <c:v>0.67017698353673083</c:v>
                </c:pt>
                <c:pt idx="91">
                  <c:v>0.57199667975288915</c:v>
                </c:pt>
                <c:pt idx="92">
                  <c:v>0.56634619953553778</c:v>
                </c:pt>
                <c:pt idx="93">
                  <c:v>0.61084649926693613</c:v>
                </c:pt>
                <c:pt idx="94">
                  <c:v>0</c:v>
                </c:pt>
                <c:pt idx="95">
                  <c:v>0.54427150821598325</c:v>
                </c:pt>
                <c:pt idx="96">
                  <c:v>0.68261385062233426</c:v>
                </c:pt>
                <c:pt idx="97">
                  <c:v>0.58082689790476427</c:v>
                </c:pt>
                <c:pt idx="98">
                  <c:v>0.63018910208756973</c:v>
                </c:pt>
                <c:pt idx="99">
                  <c:v>0.62569008401178827</c:v>
                </c:pt>
                <c:pt idx="100">
                  <c:v>1.57684209223833E-2</c:v>
                </c:pt>
                <c:pt idx="101">
                  <c:v>0.49593938033369878</c:v>
                </c:pt>
                <c:pt idx="102">
                  <c:v>0.61105392060747266</c:v>
                </c:pt>
                <c:pt idx="103">
                  <c:v>0.58056083658661828</c:v>
                </c:pt>
                <c:pt idx="104">
                  <c:v>0.66604008719526986</c:v>
                </c:pt>
                <c:pt idx="105">
                  <c:v>0.55360301556032809</c:v>
                </c:pt>
                <c:pt idx="106">
                  <c:v>0.63259659559499293</c:v>
                </c:pt>
                <c:pt idx="107">
                  <c:v>0.54514340744515799</c:v>
                </c:pt>
                <c:pt idx="108">
                  <c:v>0.39773836694051029</c:v>
                </c:pt>
                <c:pt idx="109">
                  <c:v>0</c:v>
                </c:pt>
                <c:pt idx="110">
                  <c:v>0.59776344469165721</c:v>
                </c:pt>
                <c:pt idx="111">
                  <c:v>0.71580050530228512</c:v>
                </c:pt>
                <c:pt idx="112">
                  <c:v>0.57895350952773128</c:v>
                </c:pt>
                <c:pt idx="113">
                  <c:v>0.60416694835800377</c:v>
                </c:pt>
                <c:pt idx="114">
                  <c:v>0.50339055733287608</c:v>
                </c:pt>
                <c:pt idx="115">
                  <c:v>0.63596144278611189</c:v>
                </c:pt>
                <c:pt idx="116">
                  <c:v>0.51303171235586942</c:v>
                </c:pt>
                <c:pt idx="117">
                  <c:v>0.51158276135020764</c:v>
                </c:pt>
                <c:pt idx="118">
                  <c:v>0.67140505734181877</c:v>
                </c:pt>
                <c:pt idx="119">
                  <c:v>0.64557850787001181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обеспечения оплатой труда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'2020-2021 свод'!$C$6:$C$125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50</c:v>
                </c:pt>
                <c:pt idx="35">
                  <c:v>МБОУ СШ № 53</c:v>
                </c:pt>
                <c:pt idx="36">
                  <c:v>МБОУ СШ № 64</c:v>
                </c:pt>
                <c:pt idx="37">
                  <c:v>МБОУ СШ № 65</c:v>
                </c:pt>
                <c:pt idx="38">
                  <c:v>МБОУ СШ № 79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МБОУ СШ № 72 </c:v>
                </c:pt>
                <c:pt idx="56">
                  <c:v>МБОУ СШ № 73</c:v>
                </c:pt>
                <c:pt idx="57">
                  <c:v>МБОУ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6</c:v>
                </c:pt>
                <c:pt idx="66">
                  <c:v>МБОУ СШ № 17</c:v>
                </c:pt>
                <c:pt idx="67">
                  <c:v>МАОУ СШ № 23</c:v>
                </c:pt>
                <c:pt idx="68">
                  <c:v>МБОУ СШ № 34</c:v>
                </c:pt>
                <c:pt idx="69">
                  <c:v>МБОУ СШ № 42</c:v>
                </c:pt>
                <c:pt idx="70">
                  <c:v>МБОУ СШ № 45</c:v>
                </c:pt>
                <c:pt idx="71">
                  <c:v>МБОУ СШ № 62</c:v>
                </c:pt>
                <c:pt idx="72">
                  <c:v>МБОУ СШ № 76</c:v>
                </c:pt>
                <c:pt idx="73">
                  <c:v>МБОУ СШ № 78</c:v>
                </c:pt>
                <c:pt idx="74">
                  <c:v>МБОУ СШ № 92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 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 "Комплекс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'2020-2021 свод'!$U$6:$U$125</c:f>
              <c:numCache>
                <c:formatCode>#,##0.00</c:formatCode>
                <c:ptCount val="120"/>
                <c:pt idx="0">
                  <c:v>0.58675508915896979</c:v>
                </c:pt>
                <c:pt idx="2">
                  <c:v>0.58675508915896979</c:v>
                </c:pt>
                <c:pt idx="3">
                  <c:v>0.58675508915896979</c:v>
                </c:pt>
                <c:pt idx="4">
                  <c:v>0.58675508915896979</c:v>
                </c:pt>
                <c:pt idx="5">
                  <c:v>0.58675508915896979</c:v>
                </c:pt>
                <c:pt idx="6">
                  <c:v>0.58675508915896979</c:v>
                </c:pt>
                <c:pt idx="7">
                  <c:v>0.58675508915896979</c:v>
                </c:pt>
                <c:pt idx="8">
                  <c:v>0.58675508915896979</c:v>
                </c:pt>
                <c:pt idx="9">
                  <c:v>0.58675508915896979</c:v>
                </c:pt>
                <c:pt idx="10">
                  <c:v>0.58675508915896979</c:v>
                </c:pt>
                <c:pt idx="12">
                  <c:v>0.58675508915896979</c:v>
                </c:pt>
                <c:pt idx="13">
                  <c:v>0.58675508915896979</c:v>
                </c:pt>
                <c:pt idx="14">
                  <c:v>0.58675508915896979</c:v>
                </c:pt>
                <c:pt idx="15">
                  <c:v>0.58675508915896979</c:v>
                </c:pt>
                <c:pt idx="16">
                  <c:v>0.58675508915896979</c:v>
                </c:pt>
                <c:pt idx="17">
                  <c:v>0.58675508915896979</c:v>
                </c:pt>
                <c:pt idx="18">
                  <c:v>0.58675508915896979</c:v>
                </c:pt>
                <c:pt idx="19">
                  <c:v>0.58675508915896979</c:v>
                </c:pt>
                <c:pt idx="20">
                  <c:v>0.58675508915896979</c:v>
                </c:pt>
                <c:pt idx="21">
                  <c:v>0.58675508915896979</c:v>
                </c:pt>
                <c:pt idx="22">
                  <c:v>0.58675508915896979</c:v>
                </c:pt>
                <c:pt idx="23">
                  <c:v>0.58675508915896979</c:v>
                </c:pt>
                <c:pt idx="25">
                  <c:v>0.58675508915896979</c:v>
                </c:pt>
                <c:pt idx="26">
                  <c:v>0.58675508915896979</c:v>
                </c:pt>
                <c:pt idx="27">
                  <c:v>0.58675508915896979</c:v>
                </c:pt>
                <c:pt idx="28">
                  <c:v>0.58675508915896979</c:v>
                </c:pt>
                <c:pt idx="29">
                  <c:v>0.58675508915896979</c:v>
                </c:pt>
                <c:pt idx="30">
                  <c:v>0.58675508915896979</c:v>
                </c:pt>
                <c:pt idx="31">
                  <c:v>0.58675508915896979</c:v>
                </c:pt>
                <c:pt idx="32">
                  <c:v>0.58675508915896979</c:v>
                </c:pt>
                <c:pt idx="33">
                  <c:v>0.58675508915896979</c:v>
                </c:pt>
                <c:pt idx="34">
                  <c:v>0.58675508915896979</c:v>
                </c:pt>
                <c:pt idx="35">
                  <c:v>0.58675508915896979</c:v>
                </c:pt>
                <c:pt idx="36">
                  <c:v>0.58675508915896979</c:v>
                </c:pt>
                <c:pt idx="37">
                  <c:v>0.58675508915896979</c:v>
                </c:pt>
                <c:pt idx="38">
                  <c:v>0.58675508915896979</c:v>
                </c:pt>
                <c:pt idx="39">
                  <c:v>0.58675508915896979</c:v>
                </c:pt>
                <c:pt idx="40">
                  <c:v>0.58675508915896979</c:v>
                </c:pt>
                <c:pt idx="41">
                  <c:v>0.58675508915896979</c:v>
                </c:pt>
                <c:pt idx="43">
                  <c:v>0.58675508915896979</c:v>
                </c:pt>
                <c:pt idx="44">
                  <c:v>0.58675508915896979</c:v>
                </c:pt>
                <c:pt idx="45">
                  <c:v>0.58675508915896979</c:v>
                </c:pt>
                <c:pt idx="46">
                  <c:v>0.58675508915896979</c:v>
                </c:pt>
                <c:pt idx="47">
                  <c:v>0.58675508915896979</c:v>
                </c:pt>
                <c:pt idx="48">
                  <c:v>0.58675508915896979</c:v>
                </c:pt>
                <c:pt idx="49">
                  <c:v>0.58675508915896979</c:v>
                </c:pt>
                <c:pt idx="50">
                  <c:v>0.58675508915896979</c:v>
                </c:pt>
                <c:pt idx="51">
                  <c:v>0.58675508915896979</c:v>
                </c:pt>
                <c:pt idx="52">
                  <c:v>0.58675508915896979</c:v>
                </c:pt>
                <c:pt idx="53">
                  <c:v>0.58675508915896979</c:v>
                </c:pt>
                <c:pt idx="54">
                  <c:v>0.58675508915896979</c:v>
                </c:pt>
                <c:pt idx="55">
                  <c:v>0.58675508915896979</c:v>
                </c:pt>
                <c:pt idx="56">
                  <c:v>0.58675508915896979</c:v>
                </c:pt>
                <c:pt idx="57">
                  <c:v>0.58675508915896979</c:v>
                </c:pt>
                <c:pt idx="58">
                  <c:v>0.58675508915896979</c:v>
                </c:pt>
                <c:pt idx="59">
                  <c:v>0.58675508915896979</c:v>
                </c:pt>
                <c:pt idx="60">
                  <c:v>0.58675508915896979</c:v>
                </c:pt>
                <c:pt idx="61">
                  <c:v>0.58675508915896979</c:v>
                </c:pt>
                <c:pt idx="63">
                  <c:v>0.58675508915896979</c:v>
                </c:pt>
                <c:pt idx="64">
                  <c:v>0.58675508915896979</c:v>
                </c:pt>
                <c:pt idx="65">
                  <c:v>0.58675508915896979</c:v>
                </c:pt>
                <c:pt idx="66">
                  <c:v>0.58675508915896979</c:v>
                </c:pt>
                <c:pt idx="67">
                  <c:v>0.58675508915896979</c:v>
                </c:pt>
                <c:pt idx="68">
                  <c:v>0.58675508915896979</c:v>
                </c:pt>
                <c:pt idx="69">
                  <c:v>0.58675508915896979</c:v>
                </c:pt>
                <c:pt idx="70">
                  <c:v>0.58675508915896979</c:v>
                </c:pt>
                <c:pt idx="71">
                  <c:v>0.58675508915896979</c:v>
                </c:pt>
                <c:pt idx="72">
                  <c:v>0.58675508915896979</c:v>
                </c:pt>
                <c:pt idx="73">
                  <c:v>0.58675508915896979</c:v>
                </c:pt>
                <c:pt idx="74">
                  <c:v>0.58675508915896979</c:v>
                </c:pt>
                <c:pt idx="75">
                  <c:v>0.58675508915896979</c:v>
                </c:pt>
                <c:pt idx="76">
                  <c:v>0.58675508915896979</c:v>
                </c:pt>
                <c:pt idx="77">
                  <c:v>0.58675508915896979</c:v>
                </c:pt>
                <c:pt idx="79">
                  <c:v>0.58675508915896979</c:v>
                </c:pt>
                <c:pt idx="80">
                  <c:v>0.58675508915896979</c:v>
                </c:pt>
                <c:pt idx="81">
                  <c:v>0.58675508915896979</c:v>
                </c:pt>
                <c:pt idx="82">
                  <c:v>0.58675508915896979</c:v>
                </c:pt>
                <c:pt idx="83">
                  <c:v>0.58675508915896979</c:v>
                </c:pt>
                <c:pt idx="84">
                  <c:v>0.58675508915896979</c:v>
                </c:pt>
                <c:pt idx="85">
                  <c:v>0.58675508915896979</c:v>
                </c:pt>
                <c:pt idx="86">
                  <c:v>0.58675508915896979</c:v>
                </c:pt>
                <c:pt idx="87">
                  <c:v>0.58675508915896979</c:v>
                </c:pt>
                <c:pt idx="88">
                  <c:v>0.58675508915896979</c:v>
                </c:pt>
                <c:pt idx="89">
                  <c:v>0.58675508915896979</c:v>
                </c:pt>
                <c:pt idx="90">
                  <c:v>0.58675508915896979</c:v>
                </c:pt>
                <c:pt idx="91">
                  <c:v>0.58675508915896979</c:v>
                </c:pt>
                <c:pt idx="92">
                  <c:v>0.58675508915896979</c:v>
                </c:pt>
                <c:pt idx="93">
                  <c:v>0.58675508915896979</c:v>
                </c:pt>
                <c:pt idx="94">
                  <c:v>0.58675508915896979</c:v>
                </c:pt>
                <c:pt idx="95">
                  <c:v>0.58675508915896979</c:v>
                </c:pt>
                <c:pt idx="96">
                  <c:v>0.58675508915896979</c:v>
                </c:pt>
                <c:pt idx="97">
                  <c:v>0.58675508915896979</c:v>
                </c:pt>
                <c:pt idx="98">
                  <c:v>0.58675508915896979</c:v>
                </c:pt>
                <c:pt idx="99">
                  <c:v>0.58675508915896979</c:v>
                </c:pt>
                <c:pt idx="100">
                  <c:v>0.58675508915896979</c:v>
                </c:pt>
                <c:pt idx="101">
                  <c:v>0.58675508915896979</c:v>
                </c:pt>
                <c:pt idx="102">
                  <c:v>0.58675508915896979</c:v>
                </c:pt>
                <c:pt idx="103">
                  <c:v>0.58675508915896979</c:v>
                </c:pt>
                <c:pt idx="104">
                  <c:v>0.58675508915896979</c:v>
                </c:pt>
                <c:pt idx="105">
                  <c:v>0.58675508915896979</c:v>
                </c:pt>
                <c:pt idx="106">
                  <c:v>0.58675508915896979</c:v>
                </c:pt>
                <c:pt idx="107">
                  <c:v>0.58675508915896979</c:v>
                </c:pt>
                <c:pt idx="108">
                  <c:v>0.58675508915896979</c:v>
                </c:pt>
                <c:pt idx="109">
                  <c:v>0.58675508915896979</c:v>
                </c:pt>
                <c:pt idx="111">
                  <c:v>0.58675508915896979</c:v>
                </c:pt>
                <c:pt idx="112">
                  <c:v>0.58675508915896979</c:v>
                </c:pt>
                <c:pt idx="113">
                  <c:v>0.58675508915896979</c:v>
                </c:pt>
                <c:pt idx="114">
                  <c:v>0.58675508915896979</c:v>
                </c:pt>
                <c:pt idx="115">
                  <c:v>0.58675508915896979</c:v>
                </c:pt>
                <c:pt idx="116">
                  <c:v>0.58675508915896979</c:v>
                </c:pt>
                <c:pt idx="117">
                  <c:v>0.58675508915896979</c:v>
                </c:pt>
                <c:pt idx="118">
                  <c:v>0.58675508915896979</c:v>
                </c:pt>
                <c:pt idx="119">
                  <c:v>0.58675508915896979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2304"/>
        <c:axId val="190142696"/>
      </c:lineChart>
      <c:catAx>
        <c:axId val="19014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142696"/>
        <c:crosses val="autoZero"/>
        <c:auto val="1"/>
        <c:lblAlgn val="ctr"/>
        <c:lblOffset val="100"/>
        <c:noMultiLvlLbl val="0"/>
      </c:catAx>
      <c:valAx>
        <c:axId val="1901426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14230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071261891940405"/>
          <c:y val="7.4158964879852143E-2"/>
          <c:w val="0.49570274636510503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29</xdr:row>
      <xdr:rowOff>112181</xdr:rowOff>
    </xdr:from>
    <xdr:to>
      <xdr:col>29</xdr:col>
      <xdr:colOff>17990</xdr:colOff>
      <xdr:row>56</xdr:row>
      <xdr:rowOff>169333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52916</xdr:colOff>
      <xdr:row>1</xdr:row>
      <xdr:rowOff>67732</xdr:rowOff>
    </xdr:from>
    <xdr:to>
      <xdr:col>29</xdr:col>
      <xdr:colOff>91016</xdr:colOff>
      <xdr:row>28</xdr:row>
      <xdr:rowOff>153457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42334</xdr:colOff>
      <xdr:row>57</xdr:row>
      <xdr:rowOff>48683</xdr:rowOff>
    </xdr:from>
    <xdr:to>
      <xdr:col>29</xdr:col>
      <xdr:colOff>42334</xdr:colOff>
      <xdr:row>85</xdr:row>
      <xdr:rowOff>182033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52918</xdr:colOff>
      <xdr:row>86</xdr:row>
      <xdr:rowOff>74083</xdr:rowOff>
    </xdr:from>
    <xdr:to>
      <xdr:col>29</xdr:col>
      <xdr:colOff>21167</xdr:colOff>
      <xdr:row>116</xdr:row>
      <xdr:rowOff>136524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117</xdr:row>
      <xdr:rowOff>65615</xdr:rowOff>
    </xdr:from>
    <xdr:to>
      <xdr:col>29</xdr:col>
      <xdr:colOff>73025</xdr:colOff>
      <xdr:row>144</xdr:row>
      <xdr:rowOff>75140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518583</xdr:colOff>
      <xdr:row>4</xdr:row>
      <xdr:rowOff>74083</xdr:rowOff>
    </xdr:from>
    <xdr:to>
      <xdr:col>26</xdr:col>
      <xdr:colOff>518585</xdr:colOff>
      <xdr:row>19</xdr:row>
      <xdr:rowOff>169333</xdr:rowOff>
    </xdr:to>
    <xdr:cxnSp macro="">
      <xdr:nvCxnSpPr>
        <xdr:cNvPr id="8" name="Прямая соединительная линия 7"/>
        <xdr:cNvCxnSpPr/>
      </xdr:nvCxnSpPr>
      <xdr:spPr>
        <a:xfrm flipH="1">
          <a:off x="16478250" y="963083"/>
          <a:ext cx="2" cy="2952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249767</xdr:colOff>
      <xdr:row>4</xdr:row>
      <xdr:rowOff>105834</xdr:rowOff>
    </xdr:from>
    <xdr:to>
      <xdr:col>15</xdr:col>
      <xdr:colOff>264584</xdr:colOff>
      <xdr:row>19</xdr:row>
      <xdr:rowOff>179917</xdr:rowOff>
    </xdr:to>
    <xdr:cxnSp macro="">
      <xdr:nvCxnSpPr>
        <xdr:cNvPr id="9" name="Прямая соединительная линия 8"/>
        <xdr:cNvCxnSpPr/>
      </xdr:nvCxnSpPr>
      <xdr:spPr>
        <a:xfrm>
          <a:off x="9457267" y="994834"/>
          <a:ext cx="14817" cy="2931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122765</xdr:colOff>
      <xdr:row>4</xdr:row>
      <xdr:rowOff>103718</xdr:rowOff>
    </xdr:from>
    <xdr:to>
      <xdr:col>19</xdr:col>
      <xdr:colOff>137583</xdr:colOff>
      <xdr:row>19</xdr:row>
      <xdr:rowOff>137583</xdr:rowOff>
    </xdr:to>
    <xdr:cxnSp macro="">
      <xdr:nvCxnSpPr>
        <xdr:cNvPr id="10" name="Прямая соединительная линия 9"/>
        <xdr:cNvCxnSpPr/>
      </xdr:nvCxnSpPr>
      <xdr:spPr>
        <a:xfrm>
          <a:off x="11785598" y="992718"/>
          <a:ext cx="14818" cy="28913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601134</xdr:colOff>
      <xdr:row>4</xdr:row>
      <xdr:rowOff>52916</xdr:rowOff>
    </xdr:from>
    <xdr:to>
      <xdr:col>0</xdr:col>
      <xdr:colOff>603251</xdr:colOff>
      <xdr:row>19</xdr:row>
      <xdr:rowOff>116416</xdr:rowOff>
    </xdr:to>
    <xdr:cxnSp macro="">
      <xdr:nvCxnSpPr>
        <xdr:cNvPr id="14" name="Прямая соединительная линия 13"/>
        <xdr:cNvCxnSpPr/>
      </xdr:nvCxnSpPr>
      <xdr:spPr>
        <a:xfrm>
          <a:off x="601134" y="941916"/>
          <a:ext cx="2117" cy="292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396875</xdr:colOff>
      <xdr:row>4</xdr:row>
      <xdr:rowOff>93133</xdr:rowOff>
    </xdr:from>
    <xdr:to>
      <xdr:col>10</xdr:col>
      <xdr:colOff>444500</xdr:colOff>
      <xdr:row>19</xdr:row>
      <xdr:rowOff>148166</xdr:rowOff>
    </xdr:to>
    <xdr:cxnSp macro="">
      <xdr:nvCxnSpPr>
        <xdr:cNvPr id="15" name="Прямая соединительная линия 14"/>
        <xdr:cNvCxnSpPr/>
      </xdr:nvCxnSpPr>
      <xdr:spPr>
        <a:xfrm>
          <a:off x="6535208" y="982133"/>
          <a:ext cx="47625" cy="29125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266699</xdr:colOff>
      <xdr:row>4</xdr:row>
      <xdr:rowOff>93133</xdr:rowOff>
    </xdr:from>
    <xdr:to>
      <xdr:col>6</xdr:col>
      <xdr:colOff>285750</xdr:colOff>
      <xdr:row>19</xdr:row>
      <xdr:rowOff>137583</xdr:rowOff>
    </xdr:to>
    <xdr:cxnSp macro="">
      <xdr:nvCxnSpPr>
        <xdr:cNvPr id="16" name="Прямая соединительная линия 15"/>
        <xdr:cNvCxnSpPr/>
      </xdr:nvCxnSpPr>
      <xdr:spPr>
        <a:xfrm>
          <a:off x="3949699" y="982133"/>
          <a:ext cx="19051" cy="290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211666</xdr:colOff>
      <xdr:row>4</xdr:row>
      <xdr:rowOff>83609</xdr:rowOff>
    </xdr:from>
    <xdr:to>
      <xdr:col>3</xdr:col>
      <xdr:colOff>222249</xdr:colOff>
      <xdr:row>19</xdr:row>
      <xdr:rowOff>148167</xdr:rowOff>
    </xdr:to>
    <xdr:cxnSp macro="">
      <xdr:nvCxnSpPr>
        <xdr:cNvPr id="20" name="Прямая соединительная линия 19"/>
        <xdr:cNvCxnSpPr/>
      </xdr:nvCxnSpPr>
      <xdr:spPr>
        <a:xfrm>
          <a:off x="2053166" y="972609"/>
          <a:ext cx="10583" cy="29220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52916</xdr:colOff>
      <xdr:row>32</xdr:row>
      <xdr:rowOff>148166</xdr:rowOff>
    </xdr:from>
    <xdr:to>
      <xdr:col>1</xdr:col>
      <xdr:colOff>74084</xdr:colOff>
      <xdr:row>47</xdr:row>
      <xdr:rowOff>21167</xdr:rowOff>
    </xdr:to>
    <xdr:cxnSp macro="">
      <xdr:nvCxnSpPr>
        <xdr:cNvPr id="22" name="Прямая соединительная линия 21"/>
        <xdr:cNvCxnSpPr/>
      </xdr:nvCxnSpPr>
      <xdr:spPr>
        <a:xfrm>
          <a:off x="666749" y="6371166"/>
          <a:ext cx="21168" cy="27305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281517</xdr:colOff>
      <xdr:row>120</xdr:row>
      <xdr:rowOff>67733</xdr:rowOff>
    </xdr:from>
    <xdr:to>
      <xdr:col>3</xdr:col>
      <xdr:colOff>285750</xdr:colOff>
      <xdr:row>135</xdr:row>
      <xdr:rowOff>137584</xdr:rowOff>
    </xdr:to>
    <xdr:cxnSp macro="">
      <xdr:nvCxnSpPr>
        <xdr:cNvPr id="23" name="Прямая соединительная линия 22"/>
        <xdr:cNvCxnSpPr/>
      </xdr:nvCxnSpPr>
      <xdr:spPr>
        <a:xfrm>
          <a:off x="2123017" y="23054733"/>
          <a:ext cx="4233" cy="29273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45508</xdr:colOff>
      <xdr:row>120</xdr:row>
      <xdr:rowOff>76200</xdr:rowOff>
    </xdr:from>
    <xdr:to>
      <xdr:col>1</xdr:col>
      <xdr:colOff>74084</xdr:colOff>
      <xdr:row>135</xdr:row>
      <xdr:rowOff>158750</xdr:rowOff>
    </xdr:to>
    <xdr:cxnSp macro="">
      <xdr:nvCxnSpPr>
        <xdr:cNvPr id="24" name="Прямая соединительная линия 23"/>
        <xdr:cNvCxnSpPr/>
      </xdr:nvCxnSpPr>
      <xdr:spPr>
        <a:xfrm>
          <a:off x="659341" y="23063200"/>
          <a:ext cx="28576" cy="294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461434</xdr:colOff>
      <xdr:row>120</xdr:row>
      <xdr:rowOff>100542</xdr:rowOff>
    </xdr:from>
    <xdr:to>
      <xdr:col>10</xdr:col>
      <xdr:colOff>486833</xdr:colOff>
      <xdr:row>135</xdr:row>
      <xdr:rowOff>179917</xdr:rowOff>
    </xdr:to>
    <xdr:cxnSp macro="">
      <xdr:nvCxnSpPr>
        <xdr:cNvPr id="25" name="Прямая соединительная линия 24"/>
        <xdr:cNvCxnSpPr/>
      </xdr:nvCxnSpPr>
      <xdr:spPr>
        <a:xfrm>
          <a:off x="6599767" y="23087542"/>
          <a:ext cx="25399" cy="2936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120</xdr:row>
      <xdr:rowOff>152400</xdr:rowOff>
    </xdr:from>
    <xdr:to>
      <xdr:col>6</xdr:col>
      <xdr:colOff>338666</xdr:colOff>
      <xdr:row>136</xdr:row>
      <xdr:rowOff>21167</xdr:rowOff>
    </xdr:to>
    <xdr:cxnSp macro="">
      <xdr:nvCxnSpPr>
        <xdr:cNvPr id="26" name="Прямая соединительная линия 25"/>
        <xdr:cNvCxnSpPr/>
      </xdr:nvCxnSpPr>
      <xdr:spPr>
        <a:xfrm>
          <a:off x="3997325" y="23139400"/>
          <a:ext cx="24341" cy="29167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157691</xdr:colOff>
      <xdr:row>120</xdr:row>
      <xdr:rowOff>110068</xdr:rowOff>
    </xdr:from>
    <xdr:to>
      <xdr:col>19</xdr:col>
      <xdr:colOff>179917</xdr:colOff>
      <xdr:row>136</xdr:row>
      <xdr:rowOff>0</xdr:rowOff>
    </xdr:to>
    <xdr:cxnSp macro="">
      <xdr:nvCxnSpPr>
        <xdr:cNvPr id="27" name="Прямая соединительная линия 26"/>
        <xdr:cNvCxnSpPr/>
      </xdr:nvCxnSpPr>
      <xdr:spPr>
        <a:xfrm>
          <a:off x="11820524" y="23097068"/>
          <a:ext cx="22226" cy="29379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286808</xdr:colOff>
      <xdr:row>120</xdr:row>
      <xdr:rowOff>141817</xdr:rowOff>
    </xdr:from>
    <xdr:to>
      <xdr:col>15</xdr:col>
      <xdr:colOff>317500</xdr:colOff>
      <xdr:row>136</xdr:row>
      <xdr:rowOff>21167</xdr:rowOff>
    </xdr:to>
    <xdr:cxnSp macro="">
      <xdr:nvCxnSpPr>
        <xdr:cNvPr id="28" name="Прямая соединительная линия 27"/>
        <xdr:cNvCxnSpPr/>
      </xdr:nvCxnSpPr>
      <xdr:spPr>
        <a:xfrm>
          <a:off x="9494308" y="23128817"/>
          <a:ext cx="30692" cy="2927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500592</xdr:colOff>
      <xdr:row>120</xdr:row>
      <xdr:rowOff>118533</xdr:rowOff>
    </xdr:from>
    <xdr:to>
      <xdr:col>26</xdr:col>
      <xdr:colOff>529166</xdr:colOff>
      <xdr:row>135</xdr:row>
      <xdr:rowOff>158750</xdr:rowOff>
    </xdr:to>
    <xdr:cxnSp macro="">
      <xdr:nvCxnSpPr>
        <xdr:cNvPr id="31" name="Прямая соединительная линия 30"/>
        <xdr:cNvCxnSpPr/>
      </xdr:nvCxnSpPr>
      <xdr:spPr>
        <a:xfrm>
          <a:off x="16460259" y="23105533"/>
          <a:ext cx="28574" cy="28977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402167</xdr:colOff>
      <xdr:row>91</xdr:row>
      <xdr:rowOff>21166</xdr:rowOff>
    </xdr:from>
    <xdr:to>
      <xdr:col>26</xdr:col>
      <xdr:colOff>444500</xdr:colOff>
      <xdr:row>107</xdr:row>
      <xdr:rowOff>126999</xdr:rowOff>
    </xdr:to>
    <xdr:cxnSp macro="">
      <xdr:nvCxnSpPr>
        <xdr:cNvPr id="32" name="Прямая соединительная линия 31"/>
        <xdr:cNvCxnSpPr/>
      </xdr:nvCxnSpPr>
      <xdr:spPr>
        <a:xfrm>
          <a:off x="16361834" y="17483666"/>
          <a:ext cx="42333" cy="31538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91</xdr:row>
      <xdr:rowOff>10583</xdr:rowOff>
    </xdr:from>
    <xdr:to>
      <xdr:col>19</xdr:col>
      <xdr:colOff>95250</xdr:colOff>
      <xdr:row>107</xdr:row>
      <xdr:rowOff>127000</xdr:rowOff>
    </xdr:to>
    <xdr:cxnSp macro="">
      <xdr:nvCxnSpPr>
        <xdr:cNvPr id="33" name="Прямая соединительная линия 32"/>
        <xdr:cNvCxnSpPr/>
      </xdr:nvCxnSpPr>
      <xdr:spPr>
        <a:xfrm>
          <a:off x="11758083" y="17473083"/>
          <a:ext cx="0" cy="31644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236009</xdr:colOff>
      <xdr:row>91</xdr:row>
      <xdr:rowOff>21166</xdr:rowOff>
    </xdr:from>
    <xdr:to>
      <xdr:col>15</xdr:col>
      <xdr:colOff>264583</xdr:colOff>
      <xdr:row>107</xdr:row>
      <xdr:rowOff>127000</xdr:rowOff>
    </xdr:to>
    <xdr:cxnSp macro="">
      <xdr:nvCxnSpPr>
        <xdr:cNvPr id="34" name="Прямая соединительная линия 33"/>
        <xdr:cNvCxnSpPr/>
      </xdr:nvCxnSpPr>
      <xdr:spPr>
        <a:xfrm>
          <a:off x="9443509" y="17483666"/>
          <a:ext cx="28574" cy="31538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90</xdr:row>
      <xdr:rowOff>179917</xdr:rowOff>
    </xdr:from>
    <xdr:to>
      <xdr:col>1</xdr:col>
      <xdr:colOff>31750</xdr:colOff>
      <xdr:row>107</xdr:row>
      <xdr:rowOff>21167</xdr:rowOff>
    </xdr:to>
    <xdr:cxnSp macro="">
      <xdr:nvCxnSpPr>
        <xdr:cNvPr id="35" name="Прямая соединительная линия 34"/>
        <xdr:cNvCxnSpPr/>
      </xdr:nvCxnSpPr>
      <xdr:spPr>
        <a:xfrm>
          <a:off x="613833" y="17451917"/>
          <a:ext cx="31750" cy="3079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400052</xdr:colOff>
      <xdr:row>90</xdr:row>
      <xdr:rowOff>179917</xdr:rowOff>
    </xdr:from>
    <xdr:to>
      <xdr:col>10</xdr:col>
      <xdr:colOff>433918</xdr:colOff>
      <xdr:row>107</xdr:row>
      <xdr:rowOff>105834</xdr:rowOff>
    </xdr:to>
    <xdr:cxnSp macro="">
      <xdr:nvCxnSpPr>
        <xdr:cNvPr id="40" name="Прямая соединительная линия 39"/>
        <xdr:cNvCxnSpPr/>
      </xdr:nvCxnSpPr>
      <xdr:spPr>
        <a:xfrm>
          <a:off x="6538385" y="17451917"/>
          <a:ext cx="33866" cy="31644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259292</xdr:colOff>
      <xdr:row>91</xdr:row>
      <xdr:rowOff>1059</xdr:rowOff>
    </xdr:from>
    <xdr:to>
      <xdr:col>6</xdr:col>
      <xdr:colOff>296333</xdr:colOff>
      <xdr:row>107</xdr:row>
      <xdr:rowOff>116417</xdr:rowOff>
    </xdr:to>
    <xdr:cxnSp macro="">
      <xdr:nvCxnSpPr>
        <xdr:cNvPr id="42" name="Прямая соединительная линия 41"/>
        <xdr:cNvCxnSpPr/>
      </xdr:nvCxnSpPr>
      <xdr:spPr>
        <a:xfrm>
          <a:off x="3942292" y="17463559"/>
          <a:ext cx="37041" cy="31633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215900</xdr:colOff>
      <xdr:row>90</xdr:row>
      <xdr:rowOff>150283</xdr:rowOff>
    </xdr:from>
    <xdr:to>
      <xdr:col>3</xdr:col>
      <xdr:colOff>243417</xdr:colOff>
      <xdr:row>107</xdr:row>
      <xdr:rowOff>63500</xdr:rowOff>
    </xdr:to>
    <xdr:cxnSp macro="">
      <xdr:nvCxnSpPr>
        <xdr:cNvPr id="43" name="Прямая соединительная линия 42"/>
        <xdr:cNvCxnSpPr/>
      </xdr:nvCxnSpPr>
      <xdr:spPr>
        <a:xfrm>
          <a:off x="2057400" y="17422283"/>
          <a:ext cx="27517" cy="31517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465666</xdr:colOff>
      <xdr:row>32</xdr:row>
      <xdr:rowOff>148166</xdr:rowOff>
    </xdr:from>
    <xdr:to>
      <xdr:col>26</xdr:col>
      <xdr:colOff>476250</xdr:colOff>
      <xdr:row>47</xdr:row>
      <xdr:rowOff>21167</xdr:rowOff>
    </xdr:to>
    <xdr:cxnSp macro="">
      <xdr:nvCxnSpPr>
        <xdr:cNvPr id="46" name="Прямая соединительная линия 45"/>
        <xdr:cNvCxnSpPr/>
      </xdr:nvCxnSpPr>
      <xdr:spPr>
        <a:xfrm>
          <a:off x="16425333" y="6371166"/>
          <a:ext cx="10584" cy="27305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105835</xdr:colOff>
      <xdr:row>32</xdr:row>
      <xdr:rowOff>179917</xdr:rowOff>
    </xdr:from>
    <xdr:to>
      <xdr:col>19</xdr:col>
      <xdr:colOff>137584</xdr:colOff>
      <xdr:row>47</xdr:row>
      <xdr:rowOff>31750</xdr:rowOff>
    </xdr:to>
    <xdr:cxnSp macro="">
      <xdr:nvCxnSpPr>
        <xdr:cNvPr id="47" name="Прямая соединительная линия 46"/>
        <xdr:cNvCxnSpPr/>
      </xdr:nvCxnSpPr>
      <xdr:spPr>
        <a:xfrm>
          <a:off x="11768668" y="6402917"/>
          <a:ext cx="31749" cy="27093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275167</xdr:colOff>
      <xdr:row>33</xdr:row>
      <xdr:rowOff>0</xdr:rowOff>
    </xdr:from>
    <xdr:to>
      <xdr:col>15</xdr:col>
      <xdr:colOff>285750</xdr:colOff>
      <xdr:row>47</xdr:row>
      <xdr:rowOff>42333</xdr:rowOff>
    </xdr:to>
    <xdr:cxnSp macro="">
      <xdr:nvCxnSpPr>
        <xdr:cNvPr id="48" name="Прямая соединительная линия 47"/>
        <xdr:cNvCxnSpPr/>
      </xdr:nvCxnSpPr>
      <xdr:spPr>
        <a:xfrm>
          <a:off x="9482667" y="6413500"/>
          <a:ext cx="10583" cy="27093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317500</xdr:colOff>
      <xdr:row>32</xdr:row>
      <xdr:rowOff>169333</xdr:rowOff>
    </xdr:from>
    <xdr:to>
      <xdr:col>6</xdr:col>
      <xdr:colOff>317500</xdr:colOff>
      <xdr:row>46</xdr:row>
      <xdr:rowOff>179917</xdr:rowOff>
    </xdr:to>
    <xdr:cxnSp macro="">
      <xdr:nvCxnSpPr>
        <xdr:cNvPr id="52" name="Прямая соединительная линия 51"/>
        <xdr:cNvCxnSpPr/>
      </xdr:nvCxnSpPr>
      <xdr:spPr>
        <a:xfrm>
          <a:off x="4000500" y="6392333"/>
          <a:ext cx="0" cy="26775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32</xdr:row>
      <xdr:rowOff>158750</xdr:rowOff>
    </xdr:from>
    <xdr:to>
      <xdr:col>3</xdr:col>
      <xdr:colOff>296333</xdr:colOff>
      <xdr:row>47</xdr:row>
      <xdr:rowOff>10583</xdr:rowOff>
    </xdr:to>
    <xdr:cxnSp macro="">
      <xdr:nvCxnSpPr>
        <xdr:cNvPr id="53" name="Прямая соединительная линия 52"/>
        <xdr:cNvCxnSpPr/>
      </xdr:nvCxnSpPr>
      <xdr:spPr>
        <a:xfrm>
          <a:off x="2127250" y="6381750"/>
          <a:ext cx="10583" cy="27093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476252</xdr:colOff>
      <xdr:row>32</xdr:row>
      <xdr:rowOff>179917</xdr:rowOff>
    </xdr:from>
    <xdr:to>
      <xdr:col>10</xdr:col>
      <xdr:colOff>497417</xdr:colOff>
      <xdr:row>47</xdr:row>
      <xdr:rowOff>0</xdr:rowOff>
    </xdr:to>
    <xdr:cxnSp macro="">
      <xdr:nvCxnSpPr>
        <xdr:cNvPr id="54" name="Прямая соединительная линия 53"/>
        <xdr:cNvCxnSpPr/>
      </xdr:nvCxnSpPr>
      <xdr:spPr>
        <a:xfrm>
          <a:off x="6614585" y="6402917"/>
          <a:ext cx="21165" cy="2677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244475</xdr:colOff>
      <xdr:row>61</xdr:row>
      <xdr:rowOff>19051</xdr:rowOff>
    </xdr:from>
    <xdr:to>
      <xdr:col>15</xdr:col>
      <xdr:colOff>285750</xdr:colOff>
      <xdr:row>76</xdr:row>
      <xdr:rowOff>158750</xdr:rowOff>
    </xdr:to>
    <xdr:cxnSp macro="">
      <xdr:nvCxnSpPr>
        <xdr:cNvPr id="58" name="Прямая соединительная линия 57"/>
        <xdr:cNvCxnSpPr/>
      </xdr:nvCxnSpPr>
      <xdr:spPr>
        <a:xfrm>
          <a:off x="9451975" y="11766551"/>
          <a:ext cx="41275" cy="29971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133350</xdr:colOff>
      <xdr:row>61</xdr:row>
      <xdr:rowOff>33867</xdr:rowOff>
    </xdr:from>
    <xdr:to>
      <xdr:col>19</xdr:col>
      <xdr:colOff>148167</xdr:colOff>
      <xdr:row>76</xdr:row>
      <xdr:rowOff>148167</xdr:rowOff>
    </xdr:to>
    <xdr:cxnSp macro="">
      <xdr:nvCxnSpPr>
        <xdr:cNvPr id="59" name="Прямая соединительная линия 58"/>
        <xdr:cNvCxnSpPr/>
      </xdr:nvCxnSpPr>
      <xdr:spPr>
        <a:xfrm>
          <a:off x="11796183" y="11781367"/>
          <a:ext cx="14817" cy="2971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491067</xdr:colOff>
      <xdr:row>61</xdr:row>
      <xdr:rowOff>44451</xdr:rowOff>
    </xdr:from>
    <xdr:to>
      <xdr:col>26</xdr:col>
      <xdr:colOff>518583</xdr:colOff>
      <xdr:row>76</xdr:row>
      <xdr:rowOff>127000</xdr:rowOff>
    </xdr:to>
    <xdr:cxnSp macro="">
      <xdr:nvCxnSpPr>
        <xdr:cNvPr id="60" name="Прямая соединительная линия 59"/>
        <xdr:cNvCxnSpPr/>
      </xdr:nvCxnSpPr>
      <xdr:spPr>
        <a:xfrm>
          <a:off x="16450734" y="11791951"/>
          <a:ext cx="27516" cy="29400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26459</xdr:colOff>
      <xdr:row>61</xdr:row>
      <xdr:rowOff>30691</xdr:rowOff>
    </xdr:from>
    <xdr:to>
      <xdr:col>1</xdr:col>
      <xdr:colOff>31751</xdr:colOff>
      <xdr:row>76</xdr:row>
      <xdr:rowOff>158750</xdr:rowOff>
    </xdr:to>
    <xdr:cxnSp macro="">
      <xdr:nvCxnSpPr>
        <xdr:cNvPr id="61" name="Прямая соединительная линия 60"/>
        <xdr:cNvCxnSpPr/>
      </xdr:nvCxnSpPr>
      <xdr:spPr>
        <a:xfrm>
          <a:off x="640292" y="11778191"/>
          <a:ext cx="5292" cy="29855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439210</xdr:colOff>
      <xdr:row>61</xdr:row>
      <xdr:rowOff>31750</xdr:rowOff>
    </xdr:from>
    <xdr:to>
      <xdr:col>10</xdr:col>
      <xdr:colOff>465667</xdr:colOff>
      <xdr:row>77</xdr:row>
      <xdr:rowOff>0</xdr:rowOff>
    </xdr:to>
    <xdr:cxnSp macro="">
      <xdr:nvCxnSpPr>
        <xdr:cNvPr id="62" name="Прямая соединительная линия 61"/>
        <xdr:cNvCxnSpPr/>
      </xdr:nvCxnSpPr>
      <xdr:spPr>
        <a:xfrm>
          <a:off x="6577543" y="11779250"/>
          <a:ext cx="26457" cy="301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282574</xdr:colOff>
      <xdr:row>61</xdr:row>
      <xdr:rowOff>21167</xdr:rowOff>
    </xdr:from>
    <xdr:to>
      <xdr:col>6</xdr:col>
      <xdr:colOff>296333</xdr:colOff>
      <xdr:row>76</xdr:row>
      <xdr:rowOff>116417</xdr:rowOff>
    </xdr:to>
    <xdr:cxnSp macro="">
      <xdr:nvCxnSpPr>
        <xdr:cNvPr id="63" name="Прямая соединительная линия 62"/>
        <xdr:cNvCxnSpPr/>
      </xdr:nvCxnSpPr>
      <xdr:spPr>
        <a:xfrm>
          <a:off x="3965574" y="11768667"/>
          <a:ext cx="13759" cy="2952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243416</xdr:colOff>
      <xdr:row>61</xdr:row>
      <xdr:rowOff>10583</xdr:rowOff>
    </xdr:from>
    <xdr:to>
      <xdr:col>3</xdr:col>
      <xdr:colOff>275167</xdr:colOff>
      <xdr:row>76</xdr:row>
      <xdr:rowOff>137584</xdr:rowOff>
    </xdr:to>
    <xdr:cxnSp macro="">
      <xdr:nvCxnSpPr>
        <xdr:cNvPr id="64" name="Прямая соединительная линия 63"/>
        <xdr:cNvCxnSpPr/>
      </xdr:nvCxnSpPr>
      <xdr:spPr>
        <a:xfrm flipH="1">
          <a:off x="2084916" y="11758083"/>
          <a:ext cx="31751" cy="29845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6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X2" sqref="X2:AC2"/>
    </sheetView>
  </sheetViews>
  <sheetFormatPr defaultRowHeight="15" x14ac:dyDescent="0.25"/>
  <cols>
    <col min="1" max="1" width="4.140625" customWidth="1"/>
    <col min="2" max="2" width="8.7109375" customWidth="1"/>
    <col min="3" max="3" width="32.85546875" customWidth="1"/>
    <col min="4" max="4" width="10.7109375" customWidth="1"/>
    <col min="5" max="5" width="9.7109375" style="32" customWidth="1"/>
    <col min="6" max="6" width="11.7109375" style="32" customWidth="1"/>
    <col min="7" max="7" width="11.7109375" customWidth="1"/>
    <col min="8" max="8" width="12.7109375" style="32" customWidth="1"/>
    <col min="9" max="9" width="10.7109375" style="32" customWidth="1"/>
    <col min="10" max="10" width="11.7109375" style="32" customWidth="1"/>
    <col min="11" max="11" width="11.7109375" customWidth="1"/>
    <col min="12" max="12" width="12.7109375" style="32" customWidth="1"/>
    <col min="13" max="13" width="9.5703125" style="32" customWidth="1"/>
    <col min="14" max="14" width="12.5703125" style="32" customWidth="1"/>
    <col min="15" max="15" width="11.7109375" customWidth="1"/>
    <col min="16" max="16" width="12.7109375" style="32" customWidth="1"/>
    <col min="17" max="17" width="9.5703125" style="32" customWidth="1"/>
    <col min="18" max="18" width="11.7109375" style="32" customWidth="1"/>
    <col min="19" max="19" width="12.85546875" customWidth="1"/>
    <col min="20" max="20" width="12.7109375" style="32" customWidth="1"/>
    <col min="21" max="21" width="9.5703125" style="32" customWidth="1"/>
    <col min="22" max="23" width="11.7109375" style="32" customWidth="1"/>
    <col min="24" max="29" width="0.85546875" customWidth="1"/>
  </cols>
  <sheetData>
    <row r="1" spans="1:29" s="32" customFormat="1" ht="19.5" customHeight="1" x14ac:dyDescent="0.25">
      <c r="A1" s="208" t="s">
        <v>123</v>
      </c>
      <c r="B1" s="208"/>
      <c r="C1" s="208"/>
      <c r="D1" s="208"/>
      <c r="E1" s="208"/>
      <c r="F1" s="208"/>
      <c r="G1" s="208"/>
      <c r="H1" s="208"/>
    </row>
    <row r="2" spans="1:29" s="32" customFormat="1" ht="15.75" thickBot="1" x14ac:dyDescent="0.3">
      <c r="C2" s="209" t="s">
        <v>181</v>
      </c>
      <c r="D2" s="114" t="s">
        <v>115</v>
      </c>
      <c r="E2" s="141" t="s">
        <v>155</v>
      </c>
      <c r="H2" s="111" t="s">
        <v>117</v>
      </c>
      <c r="I2" s="141" t="s">
        <v>157</v>
      </c>
    </row>
    <row r="3" spans="1:29" s="32" customFormat="1" ht="15.75" thickBot="1" x14ac:dyDescent="0.3">
      <c r="D3" s="113" t="s">
        <v>116</v>
      </c>
      <c r="E3" s="48" t="s">
        <v>156</v>
      </c>
      <c r="H3" s="112" t="s">
        <v>118</v>
      </c>
      <c r="I3" s="141" t="s">
        <v>158</v>
      </c>
      <c r="X3" s="406" t="s">
        <v>163</v>
      </c>
      <c r="Y3" s="407"/>
      <c r="Z3" s="407"/>
      <c r="AA3" s="407"/>
      <c r="AB3" s="407"/>
      <c r="AC3" s="408"/>
    </row>
    <row r="4" spans="1:29" ht="76.5" customHeight="1" thickBot="1" x14ac:dyDescent="0.3">
      <c r="A4" s="3" t="s">
        <v>67</v>
      </c>
      <c r="B4" s="4" t="s">
        <v>75</v>
      </c>
      <c r="C4" s="5" t="s">
        <v>74</v>
      </c>
      <c r="D4" s="172" t="s">
        <v>149</v>
      </c>
      <c r="E4" s="4" t="s">
        <v>139</v>
      </c>
      <c r="F4" s="134" t="s">
        <v>150</v>
      </c>
      <c r="G4" s="135" t="s">
        <v>124</v>
      </c>
      <c r="H4" s="135" t="s">
        <v>147</v>
      </c>
      <c r="I4" s="135" t="s">
        <v>140</v>
      </c>
      <c r="J4" s="136" t="s">
        <v>148</v>
      </c>
      <c r="K4" s="135" t="s">
        <v>125</v>
      </c>
      <c r="L4" s="135" t="s">
        <v>146</v>
      </c>
      <c r="M4" s="135" t="s">
        <v>140</v>
      </c>
      <c r="N4" s="137" t="s">
        <v>141</v>
      </c>
      <c r="O4" s="7" t="s">
        <v>126</v>
      </c>
      <c r="P4" s="135" t="s">
        <v>145</v>
      </c>
      <c r="Q4" s="135" t="s">
        <v>140</v>
      </c>
      <c r="R4" s="137" t="s">
        <v>142</v>
      </c>
      <c r="S4" s="138" t="s">
        <v>127</v>
      </c>
      <c r="T4" s="139" t="s">
        <v>144</v>
      </c>
      <c r="U4" s="135" t="s">
        <v>140</v>
      </c>
      <c r="V4" s="140" t="s">
        <v>143</v>
      </c>
      <c r="W4" s="180" t="s">
        <v>121</v>
      </c>
      <c r="X4" s="203" t="s">
        <v>164</v>
      </c>
      <c r="Y4" s="204" t="s">
        <v>165</v>
      </c>
      <c r="Z4" s="204" t="s">
        <v>166</v>
      </c>
      <c r="AA4" s="204" t="s">
        <v>167</v>
      </c>
      <c r="AB4" s="204" t="s">
        <v>168</v>
      </c>
      <c r="AC4" s="205" t="s">
        <v>133</v>
      </c>
    </row>
    <row r="5" spans="1:29" s="32" customFormat="1" ht="18" customHeight="1" thickBot="1" x14ac:dyDescent="0.3">
      <c r="A5" s="3"/>
      <c r="B5" s="125"/>
      <c r="C5" s="214" t="s">
        <v>132</v>
      </c>
      <c r="D5" s="221">
        <f>AVERAGE(D6,D8:D16,D18:D29,D31:D47,D49:D67,D69:D83,D85:D115,D117:D125)</f>
        <v>0.55154621938129977</v>
      </c>
      <c r="E5" s="215"/>
      <c r="F5" s="228" t="str">
        <f t="shared" ref="F5:F36" si="0">IF(D5&gt;=$D$130,"A",IF(D5&gt;=$D$126,"B",IF(D5&gt;=$D$131,"C","D")))</f>
        <v>C</v>
      </c>
      <c r="G5" s="227">
        <f>AVERAGE(G6,G8:G16,G18:G29,G31:G47,G49:G67,G69:G83,G85:G114,G117:G125)</f>
        <v>21964.060385445679</v>
      </c>
      <c r="H5" s="224">
        <f>AVERAGE(H6,H8:H16,H18:H29,H31:H47,H49:H67,H69:H83,H85:H115,H117:H125)</f>
        <v>0.20538924686929819</v>
      </c>
      <c r="I5" s="217"/>
      <c r="J5" s="216" t="str">
        <f t="shared" ref="J5:J36" si="1">IF(G5&gt;=$G$130,"A",IF(G5&gt;=$G$126,"B",IF(G5&gt;=$G$131,"C","D")))</f>
        <v>B</v>
      </c>
      <c r="K5" s="226">
        <f>AVERAGE(K6,K8:K16,K18:K29,K31:K47,K49:K67,K69:K83,K85:K115,K117:K125)</f>
        <v>74820.133745122497</v>
      </c>
      <c r="L5" s="225">
        <f>AVERAGE(L6,L8:L16,L18:L29,L31:L47,L49:L67,L69:L83,L85:L115,L117:L125)</f>
        <v>0.25257038450470698</v>
      </c>
      <c r="M5" s="218"/>
      <c r="N5" s="249" t="str">
        <f t="shared" ref="N5:N36" si="2">IF(K5&gt;=$K$130,"A",IF(K5&gt;=$K$126,"B",IF(K5&gt;=$K$131,"C","D")))</f>
        <v>C</v>
      </c>
      <c r="O5" s="222">
        <f>AVERAGE(O6,O8:O16,O18:O29,O31:O47,O49:O67,O69:O83,O85:O114,O117:O125)</f>
        <v>2895.3185617757904</v>
      </c>
      <c r="P5" s="223">
        <f>AVERAGE(P6,P8:P16,P18:P29,P31:P47,P49:P67,P69:P83,P85:P115,P117:P125)</f>
        <v>0.13155651932478843</v>
      </c>
      <c r="Q5" s="217"/>
      <c r="R5" s="219" t="str">
        <f t="shared" ref="R5:R36" si="3">IF(O5&gt;=$O$130,"A",IF(O5&gt;=$O$126,"B",IF(O5&gt;=$O$131,"C","D")))</f>
        <v>B</v>
      </c>
      <c r="S5" s="226">
        <f>AVERAGE(S6,S8:S16,S18:S29,S31:S47,S49:S67,S69:S83,S85:S114,S117:S125)</f>
        <v>589442.06913790421</v>
      </c>
      <c r="T5" s="224">
        <f>AVERAGE(T6,T8:T16,T18:T29,T31:T47,T49:T67,T69:T83,T85:T115,T117:T125)</f>
        <v>0.58620325201337475</v>
      </c>
      <c r="U5" s="217"/>
      <c r="V5" s="216" t="str">
        <f t="shared" ref="V5:V36" si="4">IF(S5&gt;=$S$130,"A",IF(S5&gt;=$S$126,"B",IF(S5&gt;=$S$131,"C","D")))</f>
        <v>B</v>
      </c>
      <c r="W5" s="235" t="str">
        <f>IF(AC5&gt;=3.5,"A",IF(AC5&gt;=2.5,"B",IF(AC5&gt;=1.5,"C","D")))</f>
        <v>C</v>
      </c>
      <c r="X5" s="229">
        <f t="shared" ref="X5" si="5">IF(F5="A",4.2,IF(F5="B",2.5,IF(F5="C",2,1)))</f>
        <v>2</v>
      </c>
      <c r="Y5" s="230">
        <f t="shared" ref="Y5" si="6">IF(J5="A",4.2,IF(J5="B",2.5,IF(J5="C",2,1)))</f>
        <v>2.5</v>
      </c>
      <c r="Z5" s="230">
        <f t="shared" ref="Z5" si="7">IF(N5="A",4.2,IF(N5="B",2.5,IF(N5="C",2,1)))</f>
        <v>2</v>
      </c>
      <c r="AA5" s="230">
        <f t="shared" ref="AA5" si="8">IF(R5="A",4.2,IF(R5="B",2.5,IF(R5="C",2,1)))</f>
        <v>2.5</v>
      </c>
      <c r="AB5" s="230">
        <f t="shared" ref="AB5" si="9">IF(V5="A",4.2,IF(V5="B",2.5,IF(V5="C",2,1)))</f>
        <v>2.5</v>
      </c>
      <c r="AC5" s="231">
        <f t="shared" ref="AC5" si="10">AVERAGE(X5:AB5)</f>
        <v>2.2999999999999998</v>
      </c>
    </row>
    <row r="6" spans="1:29" ht="15.75" thickBot="1" x14ac:dyDescent="0.3">
      <c r="A6" s="89">
        <v>1</v>
      </c>
      <c r="B6" s="90">
        <v>50050</v>
      </c>
      <c r="C6" s="213" t="s">
        <v>83</v>
      </c>
      <c r="D6" s="76">
        <f>'2020-2021 исходные'!F6</f>
        <v>0.53996763490906885</v>
      </c>
      <c r="E6" s="91">
        <f>$D$126</f>
        <v>0.55184150606895188</v>
      </c>
      <c r="F6" s="42" t="str">
        <f t="shared" si="0"/>
        <v>C</v>
      </c>
      <c r="G6" s="62">
        <f>'2020-2021 исходные'!I6</f>
        <v>105992.34624731183</v>
      </c>
      <c r="H6" s="91">
        <f>G6/$G$127</f>
        <v>1</v>
      </c>
      <c r="I6" s="91">
        <f>$H$126</f>
        <v>0.20520724984131258</v>
      </c>
      <c r="J6" s="71" t="str">
        <f t="shared" si="1"/>
        <v>A</v>
      </c>
      <c r="K6" s="92">
        <f>'2020-2021 исходные'!L6</f>
        <v>146755.58709677419</v>
      </c>
      <c r="L6" s="93">
        <f>K6/$K$127</f>
        <v>0.49540295112961596</v>
      </c>
      <c r="M6" s="91">
        <f>$L$126</f>
        <v>0.252836373285313</v>
      </c>
      <c r="N6" s="250" t="str">
        <f t="shared" si="2"/>
        <v>B</v>
      </c>
      <c r="O6" s="60">
        <f>'2020-2021 исходные'!P6</f>
        <v>0</v>
      </c>
      <c r="P6" s="91">
        <f>O6/$O$127</f>
        <v>0</v>
      </c>
      <c r="Q6" s="91">
        <f>$P$126</f>
        <v>0.13187477194104089</v>
      </c>
      <c r="R6" s="61" t="str">
        <f t="shared" si="3"/>
        <v>D</v>
      </c>
      <c r="S6" s="210">
        <f>'2020-2021 исходные'!S6</f>
        <v>718782.94871794875</v>
      </c>
      <c r="T6" s="211">
        <f>S6/$S$127</f>
        <v>0.72121588154437999</v>
      </c>
      <c r="U6" s="211">
        <f>$T$126</f>
        <v>0.58675508915896979</v>
      </c>
      <c r="V6" s="212" t="str">
        <f t="shared" si="4"/>
        <v>B</v>
      </c>
      <c r="W6" s="181" t="str">
        <f>IF(AC6&gt;=3.5,"A",IF(AC6&gt;=2.5,"B",IF(AC6&gt;=1.5,"C","D")))</f>
        <v>C</v>
      </c>
      <c r="X6" s="200">
        <f>IF(F6="A",4.2,IF(F6="B",2.5,IF(F6="C",2,1)))</f>
        <v>2</v>
      </c>
      <c r="Y6" s="201">
        <f>IF(J6="A",4.2,IF(J6="B",2.5,IF(J6="C",2,1)))</f>
        <v>4.2</v>
      </c>
      <c r="Z6" s="201">
        <f>IF(N6="A",4.2,IF(N6="B",2.5,IF(N6="C",2,1)))</f>
        <v>2.5</v>
      </c>
      <c r="AA6" s="201">
        <f>IF(R6="A",4.2,IF(R6="B",2.5,IF(R6="C",2,1)))</f>
        <v>1</v>
      </c>
      <c r="AB6" s="201">
        <f>IF(V6="A",4.2,IF(V6="B",2.5,IF(V6="C",2,1)))</f>
        <v>2.5</v>
      </c>
      <c r="AC6" s="202">
        <f>AVERAGE(X6:AB6)</f>
        <v>2.44</v>
      </c>
    </row>
    <row r="7" spans="1:29" ht="15.75" thickBot="1" x14ac:dyDescent="0.3">
      <c r="A7" s="20"/>
      <c r="B7" s="120"/>
      <c r="C7" s="121" t="s">
        <v>171</v>
      </c>
      <c r="D7" s="77">
        <f>AVERAGE(D8:D16)</f>
        <v>0.54417982060840475</v>
      </c>
      <c r="E7" s="232"/>
      <c r="F7" s="245" t="str">
        <f t="shared" si="0"/>
        <v>C</v>
      </c>
      <c r="G7" s="68">
        <f t="shared" ref="G7:H7" si="11">AVERAGE(G8:G16)</f>
        <v>22631.050391491161</v>
      </c>
      <c r="H7" s="233">
        <f t="shared" si="11"/>
        <v>0.21351589235213414</v>
      </c>
      <c r="I7" s="233"/>
      <c r="J7" s="57" t="str">
        <f t="shared" si="1"/>
        <v>B</v>
      </c>
      <c r="K7" s="68">
        <f t="shared" ref="K7:L7" si="12">AVERAGE(K8:K16)</f>
        <v>85175.312419733629</v>
      </c>
      <c r="L7" s="234">
        <f t="shared" si="12"/>
        <v>0.28752636932519599</v>
      </c>
      <c r="M7" s="233"/>
      <c r="N7" s="248" t="str">
        <f t="shared" si="2"/>
        <v>B</v>
      </c>
      <c r="O7" s="56">
        <f t="shared" ref="O7:P7" si="13">AVERAGE(O8:O16)</f>
        <v>981.47854285808876</v>
      </c>
      <c r="P7" s="233">
        <f t="shared" si="13"/>
        <v>4.4994274159740395E-2</v>
      </c>
      <c r="Q7" s="233"/>
      <c r="R7" s="49" t="str">
        <f t="shared" si="3"/>
        <v>D</v>
      </c>
      <c r="S7" s="68">
        <f t="shared" ref="S7:T7" si="14">AVERAGE(S8:S16)</f>
        <v>632592.37555065344</v>
      </c>
      <c r="T7" s="233">
        <f t="shared" si="14"/>
        <v>0.63473357096850869</v>
      </c>
      <c r="U7" s="96"/>
      <c r="V7" s="57" t="str">
        <f t="shared" si="4"/>
        <v>B</v>
      </c>
      <c r="W7" s="182" t="str">
        <f t="shared" ref="W7:W67" si="15">IF(AC7&gt;=3.5,"A",IF(AC7&gt;=2.5,"B",IF(AC7&gt;=1.5,"C","D")))</f>
        <v>C</v>
      </c>
      <c r="X7" s="241">
        <f t="shared" ref="X7:X67" si="16">IF(F7="A",4.2,IF(F7="B",2.5,IF(F7="C",2,1)))</f>
        <v>2</v>
      </c>
      <c r="Y7" s="242">
        <f t="shared" ref="Y7:Y67" si="17">IF(J7="A",4.2,IF(J7="B",2.5,IF(J7="C",2,1)))</f>
        <v>2.5</v>
      </c>
      <c r="Z7" s="242">
        <f t="shared" ref="Z7:Z67" si="18">IF(N7="A",4.2,IF(N7="B",2.5,IF(N7="C",2,1)))</f>
        <v>2.5</v>
      </c>
      <c r="AA7" s="242">
        <f t="shared" ref="AA7:AA67" si="19">IF(R7="A",4.2,IF(R7="B",2.5,IF(R7="C",2,1)))</f>
        <v>1</v>
      </c>
      <c r="AB7" s="242">
        <f t="shared" ref="AB7:AB67" si="20">IF(V7="A",4.2,IF(V7="B",2.5,IF(V7="C",2,1)))</f>
        <v>2.5</v>
      </c>
      <c r="AC7" s="243">
        <f t="shared" ref="AC7:AC67" si="21">AVERAGE(X7:AB7)</f>
        <v>2.1</v>
      </c>
    </row>
    <row r="8" spans="1:29" s="32" customFormat="1" x14ac:dyDescent="0.25">
      <c r="A8" s="143">
        <v>1</v>
      </c>
      <c r="B8" s="14">
        <v>10003</v>
      </c>
      <c r="C8" s="330" t="s">
        <v>84</v>
      </c>
      <c r="D8" s="79">
        <f>'2020-2021 исходные'!F8</f>
        <v>0.62538304850462623</v>
      </c>
      <c r="E8" s="66">
        <f t="shared" ref="E8:E16" si="22">$D$126</f>
        <v>0.55184150606895188</v>
      </c>
      <c r="F8" s="244" t="str">
        <f t="shared" si="0"/>
        <v>B</v>
      </c>
      <c r="G8" s="64">
        <f>'2020-2021 исходные'!I8</f>
        <v>32198.438189655171</v>
      </c>
      <c r="H8" s="66">
        <f t="shared" ref="H8:H16" si="23">G8/$G$127</f>
        <v>0.30378078540243453</v>
      </c>
      <c r="I8" s="66">
        <f t="shared" ref="I8:I16" si="24">$H$126</f>
        <v>0.20520724984131258</v>
      </c>
      <c r="J8" s="73" t="str">
        <f t="shared" si="1"/>
        <v>B</v>
      </c>
      <c r="K8" s="70">
        <f>'2020-2021 исходные'!L8</f>
        <v>225753.79448275862</v>
      </c>
      <c r="L8" s="25">
        <f t="shared" ref="L8:L16" si="25">K8/$K$127</f>
        <v>0.76207726211962212</v>
      </c>
      <c r="M8" s="66">
        <f t="shared" ref="M8:M16" si="26">$L$126</f>
        <v>0.252836373285313</v>
      </c>
      <c r="N8" s="251" t="str">
        <f t="shared" si="2"/>
        <v>A</v>
      </c>
      <c r="O8" s="50">
        <f>'2020-2021 исходные'!P8</f>
        <v>0</v>
      </c>
      <c r="P8" s="66">
        <f t="shared" ref="P8:P16" si="27">O8/$O$127</f>
        <v>0</v>
      </c>
      <c r="Q8" s="66">
        <f t="shared" ref="Q8:Q16" si="28">$P$126</f>
        <v>0.13187477194104089</v>
      </c>
      <c r="R8" s="53" t="str">
        <f t="shared" si="3"/>
        <v>D</v>
      </c>
      <c r="S8" s="116">
        <f>'2020-2021 исходные'!S8</f>
        <v>883999.64571428567</v>
      </c>
      <c r="T8" s="94">
        <f t="shared" ref="T8:T16" si="29">S8/$S$127</f>
        <v>0.88699180316661241</v>
      </c>
      <c r="U8" s="94">
        <f t="shared" ref="U8:U16" si="30">$T$126</f>
        <v>0.58675508915896979</v>
      </c>
      <c r="V8" s="117" t="str">
        <f t="shared" si="4"/>
        <v>A</v>
      </c>
      <c r="W8" s="184" t="str">
        <f>IF(AC8&gt;=3.5,"A",IF(AC8&gt;=2.5,"B",IF(AC8&gt;=1.5,"C","D")))</f>
        <v>B</v>
      </c>
      <c r="X8" s="195">
        <f>IF(F8="A",4.2,IF(F8="B",2.5,IF(F8="C",2,1)))</f>
        <v>2.5</v>
      </c>
      <c r="Y8" s="177">
        <f>IF(J8="A",4.2,IF(J8="B",2.5,IF(J8="C",2,1)))</f>
        <v>2.5</v>
      </c>
      <c r="Z8" s="177">
        <f>IF(N8="A",4.2,IF(N8="B",2.5,IF(N8="C",2,1)))</f>
        <v>4.2</v>
      </c>
      <c r="AA8" s="177">
        <f>IF(R8="A",4.2,IF(R8="B",2.5,IF(R8="C",2,1)))</f>
        <v>1</v>
      </c>
      <c r="AB8" s="177">
        <f>IF(V8="A",4.2,IF(V8="B",2.5,IF(V8="C",2,1)))</f>
        <v>4.2</v>
      </c>
      <c r="AC8" s="196">
        <f>AVERAGE(X8:AB8)</f>
        <v>2.88</v>
      </c>
    </row>
    <row r="9" spans="1:29" s="32" customFormat="1" x14ac:dyDescent="0.25">
      <c r="A9" s="143">
        <v>2</v>
      </c>
      <c r="B9" s="14">
        <v>10002</v>
      </c>
      <c r="C9" s="330" t="s">
        <v>81</v>
      </c>
      <c r="D9" s="79">
        <f>'2020-2021 исходные'!F9</f>
        <v>0.70006106626993281</v>
      </c>
      <c r="E9" s="66">
        <f t="shared" si="22"/>
        <v>0.55184150606895188</v>
      </c>
      <c r="F9" s="244" t="str">
        <f t="shared" si="0"/>
        <v>B</v>
      </c>
      <c r="G9" s="64">
        <f>'2020-2021 исходные'!I9</f>
        <v>16007.365805369127</v>
      </c>
      <c r="H9" s="66">
        <f t="shared" si="23"/>
        <v>0.15102378966137006</v>
      </c>
      <c r="I9" s="66">
        <f t="shared" si="24"/>
        <v>0.20520724984131258</v>
      </c>
      <c r="J9" s="73" t="str">
        <f t="shared" si="1"/>
        <v>C</v>
      </c>
      <c r="K9" s="70">
        <f>'2020-2021 исходные'!L9</f>
        <v>65870.327122483228</v>
      </c>
      <c r="L9" s="25">
        <f t="shared" si="25"/>
        <v>0.22235851522867614</v>
      </c>
      <c r="M9" s="66">
        <f t="shared" si="26"/>
        <v>0.252836373285313</v>
      </c>
      <c r="N9" s="84" t="str">
        <f t="shared" si="2"/>
        <v>C</v>
      </c>
      <c r="O9" s="50">
        <f>'2020-2021 исходные'!P9</f>
        <v>0</v>
      </c>
      <c r="P9" s="66">
        <f t="shared" si="27"/>
        <v>0</v>
      </c>
      <c r="Q9" s="66">
        <f t="shared" si="28"/>
        <v>0.13187477194104089</v>
      </c>
      <c r="R9" s="53" t="str">
        <f t="shared" si="3"/>
        <v>D</v>
      </c>
      <c r="S9" s="86">
        <f>'2020-2021 исходные'!S9</f>
        <v>568002.9468604651</v>
      </c>
      <c r="T9" s="94">
        <f t="shared" si="29"/>
        <v>0.56992552031242483</v>
      </c>
      <c r="U9" s="94">
        <f t="shared" si="30"/>
        <v>0.58675508915896979</v>
      </c>
      <c r="V9" s="84" t="str">
        <f t="shared" si="4"/>
        <v>C</v>
      </c>
      <c r="W9" s="175" t="str">
        <f>IF(AC9&gt;=3.5,"A",IF(AC9&gt;=2.5,"B",IF(AC9&gt;=1.5,"C","D")))</f>
        <v>C</v>
      </c>
      <c r="X9" s="195">
        <f>IF(F9="A",4.2,IF(F9="B",2.5,IF(F9="C",2,1)))</f>
        <v>2.5</v>
      </c>
      <c r="Y9" s="177">
        <f>IF(J9="A",4.2,IF(J9="B",2.5,IF(J9="C",2,1)))</f>
        <v>2</v>
      </c>
      <c r="Z9" s="177">
        <f>IF(N9="A",4.2,IF(N9="B",2.5,IF(N9="C",2,1)))</f>
        <v>2</v>
      </c>
      <c r="AA9" s="177">
        <f>IF(R9="A",4.2,IF(R9="B",2.5,IF(R9="C",2,1)))</f>
        <v>1</v>
      </c>
      <c r="AB9" s="177">
        <f>IF(V9="A",4.2,IF(V9="B",2.5,IF(V9="C",2,1)))</f>
        <v>2</v>
      </c>
      <c r="AC9" s="196">
        <f>AVERAGE(X9:AB9)</f>
        <v>1.9</v>
      </c>
    </row>
    <row r="10" spans="1:29" s="32" customFormat="1" x14ac:dyDescent="0.25">
      <c r="A10" s="143">
        <v>3</v>
      </c>
      <c r="B10" s="14">
        <v>10090</v>
      </c>
      <c r="C10" s="330" t="s">
        <v>86</v>
      </c>
      <c r="D10" s="79">
        <f>'2020-2021 исходные'!F10</f>
        <v>0.89095334368181844</v>
      </c>
      <c r="E10" s="66">
        <f t="shared" si="22"/>
        <v>0.55184150606895188</v>
      </c>
      <c r="F10" s="244" t="str">
        <f t="shared" si="0"/>
        <v>A</v>
      </c>
      <c r="G10" s="64">
        <f>'2020-2021 исходные'!I10</f>
        <v>29414.788576533654</v>
      </c>
      <c r="H10" s="66">
        <f t="shared" si="23"/>
        <v>0.27751804368874106</v>
      </c>
      <c r="I10" s="66">
        <f t="shared" si="24"/>
        <v>0.20520724984131258</v>
      </c>
      <c r="J10" s="73" t="str">
        <f t="shared" si="1"/>
        <v>B</v>
      </c>
      <c r="K10" s="70">
        <f>'2020-2021 исходные'!L10</f>
        <v>60551.520577724834</v>
      </c>
      <c r="L10" s="25">
        <f t="shared" si="25"/>
        <v>0.20440381577983491</v>
      </c>
      <c r="M10" s="66">
        <f t="shared" si="26"/>
        <v>0.252836373285313</v>
      </c>
      <c r="N10" s="84" t="str">
        <f t="shared" si="2"/>
        <v>C</v>
      </c>
      <c r="O10" s="50">
        <f>'2020-2021 исходные'!P10</f>
        <v>0</v>
      </c>
      <c r="P10" s="66">
        <f t="shared" si="27"/>
        <v>0</v>
      </c>
      <c r="Q10" s="66">
        <f t="shared" si="28"/>
        <v>0.13187477194104089</v>
      </c>
      <c r="R10" s="53" t="str">
        <f t="shared" si="3"/>
        <v>D</v>
      </c>
      <c r="S10" s="86">
        <f>'2020-2021 исходные'!S10</f>
        <v>564703.12538461538</v>
      </c>
      <c r="T10" s="94">
        <f t="shared" si="29"/>
        <v>0.56661452961782244</v>
      </c>
      <c r="U10" s="94">
        <f t="shared" si="30"/>
        <v>0.58675508915896979</v>
      </c>
      <c r="V10" s="84" t="str">
        <f t="shared" si="4"/>
        <v>C</v>
      </c>
      <c r="W10" s="183" t="str">
        <f>IF(AC10&gt;=3.5,"A",IF(AC10&gt;=2.5,"B",IF(AC10&gt;=1.5,"C","D")))</f>
        <v>C</v>
      </c>
      <c r="X10" s="195">
        <f>IF(F10="A",4.2,IF(F10="B",2.5,IF(F10="C",2,1)))</f>
        <v>4.2</v>
      </c>
      <c r="Y10" s="177">
        <f>IF(J10="A",4.2,IF(J10="B",2.5,IF(J10="C",2,1)))</f>
        <v>2.5</v>
      </c>
      <c r="Z10" s="177">
        <f>IF(N10="A",4.2,IF(N10="B",2.5,IF(N10="C",2,1)))</f>
        <v>2</v>
      </c>
      <c r="AA10" s="177">
        <f>IF(R10="A",4.2,IF(R10="B",2.5,IF(R10="C",2,1)))</f>
        <v>1</v>
      </c>
      <c r="AB10" s="177">
        <f>IF(V10="A",4.2,IF(V10="B",2.5,IF(V10="C",2,1)))</f>
        <v>2</v>
      </c>
      <c r="AC10" s="196">
        <f>AVERAGE(X10:AB10)</f>
        <v>2.34</v>
      </c>
    </row>
    <row r="11" spans="1:29" x14ac:dyDescent="0.25">
      <c r="A11" s="143">
        <v>4</v>
      </c>
      <c r="B11" s="14">
        <v>10004</v>
      </c>
      <c r="C11" s="331" t="s">
        <v>85</v>
      </c>
      <c r="D11" s="79">
        <f>'2020-2021 исходные'!F11</f>
        <v>0.59594865893980187</v>
      </c>
      <c r="E11" s="66">
        <f t="shared" si="22"/>
        <v>0.55184150606895188</v>
      </c>
      <c r="F11" s="244" t="str">
        <f t="shared" si="0"/>
        <v>B</v>
      </c>
      <c r="G11" s="64">
        <f>'2020-2021 исходные'!I11</f>
        <v>25343.669181286547</v>
      </c>
      <c r="H11" s="66">
        <f t="shared" si="23"/>
        <v>0.23910848357061737</v>
      </c>
      <c r="I11" s="66">
        <f t="shared" si="24"/>
        <v>0.20520724984131258</v>
      </c>
      <c r="J11" s="73" t="str">
        <f t="shared" si="1"/>
        <v>B</v>
      </c>
      <c r="K11" s="70">
        <f>'2020-2021 исходные'!L11</f>
        <v>80054.346271929826</v>
      </c>
      <c r="L11" s="25">
        <f t="shared" si="25"/>
        <v>0.27023951986041927</v>
      </c>
      <c r="M11" s="66">
        <f t="shared" si="26"/>
        <v>0.252836373285313</v>
      </c>
      <c r="N11" s="84" t="str">
        <f t="shared" si="2"/>
        <v>B</v>
      </c>
      <c r="O11" s="50">
        <f>'2020-2021 исходные'!P11</f>
        <v>5382.2185672514615</v>
      </c>
      <c r="P11" s="66">
        <f t="shared" si="27"/>
        <v>0.24673898330711894</v>
      </c>
      <c r="Q11" s="66">
        <f t="shared" si="28"/>
        <v>0.13187477194104089</v>
      </c>
      <c r="R11" s="53" t="str">
        <f t="shared" si="3"/>
        <v>B</v>
      </c>
      <c r="S11" s="86">
        <f>'2020-2021 исходные'!S11</f>
        <v>693670.08865979372</v>
      </c>
      <c r="T11" s="94">
        <f t="shared" si="29"/>
        <v>0.6960180196067145</v>
      </c>
      <c r="U11" s="94">
        <f t="shared" si="30"/>
        <v>0.58675508915896979</v>
      </c>
      <c r="V11" s="84" t="str">
        <f t="shared" si="4"/>
        <v>B</v>
      </c>
      <c r="W11" s="183" t="str">
        <f t="shared" si="15"/>
        <v>B</v>
      </c>
      <c r="X11" s="195">
        <f t="shared" si="16"/>
        <v>2.5</v>
      </c>
      <c r="Y11" s="177">
        <f t="shared" si="17"/>
        <v>2.5</v>
      </c>
      <c r="Z11" s="177">
        <f t="shared" si="18"/>
        <v>2.5</v>
      </c>
      <c r="AA11" s="177">
        <f t="shared" si="19"/>
        <v>2.5</v>
      </c>
      <c r="AB11" s="177">
        <f t="shared" si="20"/>
        <v>2.5</v>
      </c>
      <c r="AC11" s="196">
        <f t="shared" si="21"/>
        <v>2.5</v>
      </c>
    </row>
    <row r="12" spans="1:29" x14ac:dyDescent="0.25">
      <c r="A12" s="143">
        <v>5</v>
      </c>
      <c r="B12" s="17">
        <v>10001</v>
      </c>
      <c r="C12" s="330" t="s">
        <v>80</v>
      </c>
      <c r="D12" s="78">
        <f>'2020-2021 исходные'!F12</f>
        <v>3.4500993601519321E-2</v>
      </c>
      <c r="E12" s="82">
        <f t="shared" si="22"/>
        <v>0.55184150606895188</v>
      </c>
      <c r="F12" s="247" t="str">
        <f t="shared" si="0"/>
        <v>D</v>
      </c>
      <c r="G12" s="63">
        <f>'2020-2021 исходные'!I12</f>
        <v>14679.796038216562</v>
      </c>
      <c r="H12" s="82">
        <f t="shared" si="23"/>
        <v>0.13849864219407135</v>
      </c>
      <c r="I12" s="82">
        <f t="shared" si="24"/>
        <v>0.20520724984131258</v>
      </c>
      <c r="J12" s="72" t="str">
        <f t="shared" si="1"/>
        <v>C</v>
      </c>
      <c r="K12" s="69">
        <f>'2020-2021 исходные'!L12</f>
        <v>56012.853184713378</v>
      </c>
      <c r="L12" s="22">
        <f t="shared" si="25"/>
        <v>0.18908263268095268</v>
      </c>
      <c r="M12" s="82">
        <f t="shared" si="26"/>
        <v>0.252836373285313</v>
      </c>
      <c r="N12" s="58" t="str">
        <f t="shared" si="2"/>
        <v>C</v>
      </c>
      <c r="O12" s="52">
        <f>'2020-2021 исходные'!P12</f>
        <v>3451.0883184713375</v>
      </c>
      <c r="P12" s="82">
        <f t="shared" si="27"/>
        <v>0.15820948413054459</v>
      </c>
      <c r="Q12" s="82">
        <f t="shared" si="28"/>
        <v>0.13187477194104089</v>
      </c>
      <c r="R12" s="55" t="str">
        <f t="shared" si="3"/>
        <v>B</v>
      </c>
      <c r="S12" s="85">
        <f>'2020-2021 исходные'!S12</f>
        <v>624890.99510204082</v>
      </c>
      <c r="T12" s="95">
        <f t="shared" si="29"/>
        <v>0.62700612292697977</v>
      </c>
      <c r="U12" s="95">
        <f t="shared" si="30"/>
        <v>0.58675508915896979</v>
      </c>
      <c r="V12" s="58" t="str">
        <f t="shared" si="4"/>
        <v>B</v>
      </c>
      <c r="W12" s="183" t="str">
        <f>IF(AC12&gt;=3.5,"A",IF(AC12&gt;=2.5,"B",IF(AC12&gt;=1.5,"C","D")))</f>
        <v>C</v>
      </c>
      <c r="X12" s="193">
        <f>IF(F12="A",4.2,IF(F12="B",2.5,IF(F12="C",2,1)))</f>
        <v>1</v>
      </c>
      <c r="Y12" s="178">
        <f>IF(J12="A",4.2,IF(J12="B",2.5,IF(J12="C",2,1)))</f>
        <v>2</v>
      </c>
      <c r="Z12" s="178">
        <f>IF(N12="A",4.2,IF(N12="B",2.5,IF(N12="C",2,1)))</f>
        <v>2</v>
      </c>
      <c r="AA12" s="178">
        <f>IF(R12="A",4.2,IF(R12="B",2.5,IF(R12="C",2,1)))</f>
        <v>2.5</v>
      </c>
      <c r="AB12" s="178">
        <f>IF(V12="A",4.2,IF(V12="B",2.5,IF(V12="C",2,1)))</f>
        <v>2.5</v>
      </c>
      <c r="AC12" s="194">
        <f>AVERAGE(X12:AB12)</f>
        <v>2</v>
      </c>
    </row>
    <row r="13" spans="1:29" x14ac:dyDescent="0.25">
      <c r="A13" s="143">
        <v>6</v>
      </c>
      <c r="B13" s="14">
        <v>10120</v>
      </c>
      <c r="C13" s="330" t="s">
        <v>87</v>
      </c>
      <c r="D13" s="79">
        <f>'2020-2021 исходные'!F13</f>
        <v>0.46935576172114524</v>
      </c>
      <c r="E13" s="66">
        <f t="shared" si="22"/>
        <v>0.55184150606895188</v>
      </c>
      <c r="F13" s="244" t="str">
        <f t="shared" si="0"/>
        <v>C</v>
      </c>
      <c r="G13" s="64">
        <f>'2020-2021 исходные'!I13</f>
        <v>29187.772367149759</v>
      </c>
      <c r="H13" s="66">
        <f t="shared" si="23"/>
        <v>0.27537622668570766</v>
      </c>
      <c r="I13" s="66">
        <f t="shared" si="24"/>
        <v>0.20520724984131258</v>
      </c>
      <c r="J13" s="73" t="str">
        <f t="shared" si="1"/>
        <v>B</v>
      </c>
      <c r="K13" s="70">
        <f>'2020-2021 исходные'!L13</f>
        <v>71869.919553140091</v>
      </c>
      <c r="L13" s="25">
        <f t="shared" si="25"/>
        <v>0.24261134412957766</v>
      </c>
      <c r="M13" s="66">
        <f t="shared" si="26"/>
        <v>0.252836373285313</v>
      </c>
      <c r="N13" s="84" t="str">
        <f t="shared" si="2"/>
        <v>C</v>
      </c>
      <c r="O13" s="50">
        <f>'2020-2021 исходные'!P13</f>
        <v>0</v>
      </c>
      <c r="P13" s="66">
        <f t="shared" si="27"/>
        <v>0</v>
      </c>
      <c r="Q13" s="66">
        <f t="shared" si="28"/>
        <v>0.13187477194104089</v>
      </c>
      <c r="R13" s="53" t="str">
        <f t="shared" si="3"/>
        <v>D</v>
      </c>
      <c r="S13" s="86">
        <f>'2020-2021 исходные'!S13</f>
        <v>595572.27306451614</v>
      </c>
      <c r="T13" s="94">
        <f t="shared" si="29"/>
        <v>0.59758816302995754</v>
      </c>
      <c r="U13" s="94">
        <f t="shared" si="30"/>
        <v>0.58675508915896979</v>
      </c>
      <c r="V13" s="84" t="str">
        <f t="shared" si="4"/>
        <v>B</v>
      </c>
      <c r="W13" s="183" t="str">
        <f t="shared" si="15"/>
        <v>C</v>
      </c>
      <c r="X13" s="195">
        <f t="shared" si="16"/>
        <v>2</v>
      </c>
      <c r="Y13" s="177">
        <f t="shared" si="17"/>
        <v>2.5</v>
      </c>
      <c r="Z13" s="177">
        <f t="shared" si="18"/>
        <v>2</v>
      </c>
      <c r="AA13" s="177">
        <f t="shared" si="19"/>
        <v>1</v>
      </c>
      <c r="AB13" s="177">
        <f t="shared" si="20"/>
        <v>2.5</v>
      </c>
      <c r="AC13" s="196">
        <f t="shared" si="21"/>
        <v>2</v>
      </c>
    </row>
    <row r="14" spans="1:29" x14ac:dyDescent="0.25">
      <c r="A14" s="143">
        <v>7</v>
      </c>
      <c r="B14" s="14">
        <v>10190</v>
      </c>
      <c r="C14" s="330" t="s">
        <v>5</v>
      </c>
      <c r="D14" s="79">
        <f>'2020-2021 исходные'!F14</f>
        <v>0.58359844962611829</v>
      </c>
      <c r="E14" s="66">
        <f t="shared" si="22"/>
        <v>0.55184150606895188</v>
      </c>
      <c r="F14" s="244" t="str">
        <f t="shared" si="0"/>
        <v>B</v>
      </c>
      <c r="G14" s="64">
        <f>'2020-2021 исходные'!I14</f>
        <v>19347.87754028838</v>
      </c>
      <c r="H14" s="66">
        <f t="shared" si="23"/>
        <v>0.18254032696987382</v>
      </c>
      <c r="I14" s="66">
        <f t="shared" si="24"/>
        <v>0.20520724984131258</v>
      </c>
      <c r="J14" s="73" t="str">
        <f t="shared" si="1"/>
        <v>C</v>
      </c>
      <c r="K14" s="70">
        <f>'2020-2021 исходные'!L14</f>
        <v>68213.319821882949</v>
      </c>
      <c r="L14" s="25">
        <f t="shared" si="25"/>
        <v>0.23026775753229187</v>
      </c>
      <c r="M14" s="66">
        <f t="shared" si="26"/>
        <v>0.252836373285313</v>
      </c>
      <c r="N14" s="84" t="str">
        <f t="shared" si="2"/>
        <v>C</v>
      </c>
      <c r="O14" s="50">
        <f>'2020-2021 исходные'!P14</f>
        <v>0</v>
      </c>
      <c r="P14" s="66">
        <f t="shared" si="27"/>
        <v>0</v>
      </c>
      <c r="Q14" s="66">
        <f t="shared" si="28"/>
        <v>0.13187477194104089</v>
      </c>
      <c r="R14" s="53" t="str">
        <f t="shared" si="3"/>
        <v>D</v>
      </c>
      <c r="S14" s="86">
        <f>'2020-2021 исходные'!S14</f>
        <v>517500.66920454544</v>
      </c>
      <c r="T14" s="94">
        <f t="shared" si="29"/>
        <v>0.51925230280694734</v>
      </c>
      <c r="U14" s="94">
        <f t="shared" si="30"/>
        <v>0.58675508915896979</v>
      </c>
      <c r="V14" s="84" t="str">
        <f t="shared" si="4"/>
        <v>C</v>
      </c>
      <c r="W14" s="183" t="str">
        <f t="shared" si="15"/>
        <v>C</v>
      </c>
      <c r="X14" s="195">
        <f t="shared" si="16"/>
        <v>2.5</v>
      </c>
      <c r="Y14" s="177">
        <f t="shared" si="17"/>
        <v>2</v>
      </c>
      <c r="Z14" s="177">
        <f t="shared" si="18"/>
        <v>2</v>
      </c>
      <c r="AA14" s="177">
        <f t="shared" si="19"/>
        <v>1</v>
      </c>
      <c r="AB14" s="177">
        <f t="shared" si="20"/>
        <v>2</v>
      </c>
      <c r="AC14" s="196">
        <f t="shared" si="21"/>
        <v>1.9</v>
      </c>
    </row>
    <row r="15" spans="1:29" x14ac:dyDescent="0.25">
      <c r="A15" s="143">
        <v>8</v>
      </c>
      <c r="B15" s="14">
        <v>10320</v>
      </c>
      <c r="C15" s="330" t="s">
        <v>82</v>
      </c>
      <c r="D15" s="79">
        <f>'2020-2021 исходные'!F15</f>
        <v>0.5866453044387443</v>
      </c>
      <c r="E15" s="66">
        <f t="shared" si="22"/>
        <v>0.55184150606895188</v>
      </c>
      <c r="F15" s="244" t="str">
        <f t="shared" si="0"/>
        <v>B</v>
      </c>
      <c r="G15" s="64">
        <f>'2020-2021 исходные'!I15</f>
        <v>18438.891928104575</v>
      </c>
      <c r="H15" s="66">
        <f t="shared" si="23"/>
        <v>0.17396437177719537</v>
      </c>
      <c r="I15" s="66">
        <f t="shared" si="24"/>
        <v>0.20520724984131258</v>
      </c>
      <c r="J15" s="73" t="str">
        <f t="shared" si="1"/>
        <v>C</v>
      </c>
      <c r="K15" s="70">
        <f>'2020-2021 исходные'!L15</f>
        <v>69530.2535620915</v>
      </c>
      <c r="L15" s="25">
        <f t="shared" si="25"/>
        <v>0.23471333179796711</v>
      </c>
      <c r="M15" s="66">
        <f t="shared" si="26"/>
        <v>0.252836373285313</v>
      </c>
      <c r="N15" s="84" t="str">
        <f t="shared" si="2"/>
        <v>C</v>
      </c>
      <c r="O15" s="50">
        <f>'2020-2021 исходные'!P15</f>
        <v>0</v>
      </c>
      <c r="P15" s="66">
        <f t="shared" si="27"/>
        <v>0</v>
      </c>
      <c r="Q15" s="66">
        <f t="shared" si="28"/>
        <v>0.13187477194104089</v>
      </c>
      <c r="R15" s="53" t="str">
        <f t="shared" si="3"/>
        <v>D</v>
      </c>
      <c r="S15" s="86">
        <f>'2020-2021 исходные'!S15</f>
        <v>519084.55753424659</v>
      </c>
      <c r="T15" s="94">
        <f t="shared" si="29"/>
        <v>0.5208415522737172</v>
      </c>
      <c r="U15" s="94">
        <f t="shared" si="30"/>
        <v>0.58675508915896979</v>
      </c>
      <c r="V15" s="84" t="str">
        <f t="shared" si="4"/>
        <v>C</v>
      </c>
      <c r="W15" s="183" t="str">
        <f t="shared" si="15"/>
        <v>C</v>
      </c>
      <c r="X15" s="195">
        <f t="shared" si="16"/>
        <v>2.5</v>
      </c>
      <c r="Y15" s="177">
        <f t="shared" si="17"/>
        <v>2</v>
      </c>
      <c r="Z15" s="177">
        <f t="shared" si="18"/>
        <v>2</v>
      </c>
      <c r="AA15" s="177">
        <f t="shared" si="19"/>
        <v>1</v>
      </c>
      <c r="AB15" s="177">
        <f t="shared" si="20"/>
        <v>2</v>
      </c>
      <c r="AC15" s="196">
        <f t="shared" si="21"/>
        <v>1.9</v>
      </c>
    </row>
    <row r="16" spans="1:29" ht="15.75" thickBot="1" x14ac:dyDescent="0.3">
      <c r="A16" s="220">
        <v>9</v>
      </c>
      <c r="B16" s="14">
        <v>10860</v>
      </c>
      <c r="C16" s="331" t="s">
        <v>182</v>
      </c>
      <c r="D16" s="79">
        <f>'2020-2021 исходные'!F16</f>
        <v>0.41117175869193601</v>
      </c>
      <c r="E16" s="66">
        <f t="shared" si="22"/>
        <v>0.55184150606895188</v>
      </c>
      <c r="F16" s="244" t="str">
        <f t="shared" si="0"/>
        <v>C</v>
      </c>
      <c r="G16" s="64">
        <f>'2020-2021 исходные'!I16</f>
        <v>19060.853896816683</v>
      </c>
      <c r="H16" s="66">
        <f t="shared" si="23"/>
        <v>0.17983236121919607</v>
      </c>
      <c r="I16" s="66">
        <f t="shared" si="24"/>
        <v>0.20520724984131258</v>
      </c>
      <c r="J16" s="73" t="str">
        <f t="shared" si="1"/>
        <v>C</v>
      </c>
      <c r="K16" s="70">
        <f>'2020-2021 исходные'!L16</f>
        <v>68721.477200878158</v>
      </c>
      <c r="L16" s="25">
        <f t="shared" si="25"/>
        <v>0.2319831447974221</v>
      </c>
      <c r="M16" s="66">
        <f t="shared" si="26"/>
        <v>0.252836373285313</v>
      </c>
      <c r="N16" s="84" t="str">
        <f t="shared" si="2"/>
        <v>C</v>
      </c>
      <c r="O16" s="50">
        <f>'2020-2021 исходные'!P16</f>
        <v>0</v>
      </c>
      <c r="P16" s="66">
        <f t="shared" si="27"/>
        <v>0</v>
      </c>
      <c r="Q16" s="66">
        <f t="shared" si="28"/>
        <v>0.13187477194104089</v>
      </c>
      <c r="R16" s="53" t="str">
        <f t="shared" si="3"/>
        <v>D</v>
      </c>
      <c r="S16" s="86">
        <f>'2020-2021 исходные'!S16</f>
        <v>725907.07843137253</v>
      </c>
      <c r="T16" s="94">
        <f t="shared" si="29"/>
        <v>0.72836412497540159</v>
      </c>
      <c r="U16" s="94">
        <f t="shared" si="30"/>
        <v>0.58675508915896979</v>
      </c>
      <c r="V16" s="84" t="str">
        <f t="shared" si="4"/>
        <v>B</v>
      </c>
      <c r="W16" s="183" t="str">
        <f t="shared" si="15"/>
        <v>C</v>
      </c>
      <c r="X16" s="191">
        <f t="shared" si="16"/>
        <v>2</v>
      </c>
      <c r="Y16" s="179">
        <f t="shared" si="17"/>
        <v>2</v>
      </c>
      <c r="Z16" s="179">
        <f t="shared" si="18"/>
        <v>2</v>
      </c>
      <c r="AA16" s="179">
        <f t="shared" si="19"/>
        <v>1</v>
      </c>
      <c r="AB16" s="179">
        <f t="shared" si="20"/>
        <v>2.5</v>
      </c>
      <c r="AC16" s="192">
        <f t="shared" si="21"/>
        <v>1.9</v>
      </c>
    </row>
    <row r="17" spans="1:29" ht="15.75" thickBot="1" x14ac:dyDescent="0.3">
      <c r="A17" s="26"/>
      <c r="B17" s="120"/>
      <c r="C17" s="121" t="s">
        <v>172</v>
      </c>
      <c r="D17" s="77">
        <f>AVERAGE(D18:D29)</f>
        <v>0.79155140509923794</v>
      </c>
      <c r="E17" s="232"/>
      <c r="F17" s="245" t="str">
        <f t="shared" si="0"/>
        <v>A</v>
      </c>
      <c r="G17" s="68">
        <f>AVERAGE(G18:G29)</f>
        <v>21917.612761645014</v>
      </c>
      <c r="H17" s="233">
        <f>AVERAGE(H18:H29)</f>
        <v>0.20678486265890064</v>
      </c>
      <c r="I17" s="233"/>
      <c r="J17" s="57" t="str">
        <f t="shared" si="1"/>
        <v>C</v>
      </c>
      <c r="K17" s="68">
        <f>AVERAGE(K18:K29)</f>
        <v>79124.614740197358</v>
      </c>
      <c r="L17" s="234">
        <f>AVERAGE(L18:L29)</f>
        <v>0.26710102439533828</v>
      </c>
      <c r="M17" s="233"/>
      <c r="N17" s="57" t="str">
        <f t="shared" si="2"/>
        <v>B</v>
      </c>
      <c r="O17" s="56">
        <f>AVERAGE(O18:O29)</f>
        <v>2996.9247461923587</v>
      </c>
      <c r="P17" s="233">
        <f>AVERAGE(P18:P29)</f>
        <v>0.13738909999358631</v>
      </c>
      <c r="Q17" s="233"/>
      <c r="R17" s="49" t="str">
        <f t="shared" si="3"/>
        <v>B</v>
      </c>
      <c r="S17" s="68">
        <f>AVERAGE(S18:S29)</f>
        <v>591523.41751215572</v>
      </c>
      <c r="T17" s="233">
        <f>AVERAGE(T18:T29)</f>
        <v>0.59352560293215617</v>
      </c>
      <c r="U17" s="96"/>
      <c r="V17" s="57" t="str">
        <f t="shared" si="4"/>
        <v>B</v>
      </c>
      <c r="W17" s="182" t="str">
        <f t="shared" si="15"/>
        <v>B</v>
      </c>
      <c r="X17" s="241">
        <f t="shared" si="16"/>
        <v>4.2</v>
      </c>
      <c r="Y17" s="242">
        <f t="shared" si="17"/>
        <v>2</v>
      </c>
      <c r="Z17" s="242">
        <f t="shared" si="18"/>
        <v>2.5</v>
      </c>
      <c r="AA17" s="242">
        <f t="shared" si="19"/>
        <v>2.5</v>
      </c>
      <c r="AB17" s="242">
        <f t="shared" si="20"/>
        <v>2.5</v>
      </c>
      <c r="AC17" s="243">
        <f t="shared" si="21"/>
        <v>2.7399999999999998</v>
      </c>
    </row>
    <row r="18" spans="1:29" x14ac:dyDescent="0.25">
      <c r="A18" s="143">
        <v>1</v>
      </c>
      <c r="B18" s="13">
        <v>20040</v>
      </c>
      <c r="C18" s="332" t="s">
        <v>88</v>
      </c>
      <c r="D18" s="78">
        <f>'2020-2021 исходные'!F18</f>
        <v>0.87289601651214233</v>
      </c>
      <c r="E18" s="82">
        <f t="shared" ref="E18:E29" si="31">$D$126</f>
        <v>0.55184150606895188</v>
      </c>
      <c r="F18" s="247" t="str">
        <f t="shared" si="0"/>
        <v>A</v>
      </c>
      <c r="G18" s="63">
        <f>'2020-2021 исходные'!I18</f>
        <v>18337.740159774436</v>
      </c>
      <c r="H18" s="82">
        <f t="shared" ref="H18:H29" si="32">G18/$G$127</f>
        <v>0.17301004090415176</v>
      </c>
      <c r="I18" s="82">
        <f t="shared" ref="I18:I29" si="33">$H$126</f>
        <v>0.20520724984131258</v>
      </c>
      <c r="J18" s="72" t="str">
        <f t="shared" si="1"/>
        <v>C</v>
      </c>
      <c r="K18" s="69">
        <f>'2020-2021 исходные'!L18</f>
        <v>67254.465789473674</v>
      </c>
      <c r="L18" s="22">
        <f t="shared" ref="L18:L29" si="34">K18/$K$127</f>
        <v>0.22703095321870312</v>
      </c>
      <c r="M18" s="82">
        <f t="shared" ref="M18:M29" si="35">$L$126</f>
        <v>0.252836373285313</v>
      </c>
      <c r="N18" s="58" t="str">
        <f t="shared" si="2"/>
        <v>C</v>
      </c>
      <c r="O18" s="52">
        <f>'2020-2021 исходные'!P18</f>
        <v>3682.9725000000003</v>
      </c>
      <c r="P18" s="82">
        <f t="shared" ref="P18:P29" si="36">O18/$O$127</f>
        <v>0.1688398341396494</v>
      </c>
      <c r="Q18" s="82">
        <f t="shared" ref="Q18:Q29" si="37">$P$126</f>
        <v>0.13187477194104089</v>
      </c>
      <c r="R18" s="55" t="str">
        <f t="shared" si="3"/>
        <v>B</v>
      </c>
      <c r="S18" s="85">
        <f>'2020-2021 исходные'!S18</f>
        <v>607844.94575342466</v>
      </c>
      <c r="T18" s="95">
        <f t="shared" ref="T18:T29" si="38">S18/$S$127</f>
        <v>0.60990237619823628</v>
      </c>
      <c r="U18" s="95">
        <f t="shared" ref="U18:U29" si="39">$T$126</f>
        <v>0.58675508915896979</v>
      </c>
      <c r="V18" s="58" t="str">
        <f t="shared" si="4"/>
        <v>B</v>
      </c>
      <c r="W18" s="185" t="str">
        <f t="shared" si="15"/>
        <v>B</v>
      </c>
      <c r="X18" s="193">
        <f t="shared" si="16"/>
        <v>4.2</v>
      </c>
      <c r="Y18" s="178">
        <f t="shared" si="17"/>
        <v>2</v>
      </c>
      <c r="Z18" s="178">
        <f t="shared" si="18"/>
        <v>2</v>
      </c>
      <c r="AA18" s="178">
        <f t="shared" si="19"/>
        <v>2.5</v>
      </c>
      <c r="AB18" s="178">
        <f t="shared" si="20"/>
        <v>2.5</v>
      </c>
      <c r="AC18" s="194">
        <f t="shared" si="21"/>
        <v>2.6399999999999997</v>
      </c>
    </row>
    <row r="19" spans="1:29" s="32" customFormat="1" x14ac:dyDescent="0.25">
      <c r="A19" s="143">
        <v>2</v>
      </c>
      <c r="B19" s="14">
        <v>20061</v>
      </c>
      <c r="C19" s="330" t="s">
        <v>89</v>
      </c>
      <c r="D19" s="79">
        <f>'2020-2021 исходные'!F19</f>
        <v>0.88785291814874234</v>
      </c>
      <c r="E19" s="66">
        <f t="shared" si="31"/>
        <v>0.55184150606895188</v>
      </c>
      <c r="F19" s="244" t="str">
        <f t="shared" si="0"/>
        <v>A</v>
      </c>
      <c r="G19" s="64">
        <f>'2020-2021 исходные'!I19</f>
        <v>25359.19520223152</v>
      </c>
      <c r="H19" s="66">
        <f t="shared" si="32"/>
        <v>0.23925496604312294</v>
      </c>
      <c r="I19" s="66">
        <f t="shared" si="33"/>
        <v>0.20520724984131258</v>
      </c>
      <c r="J19" s="73" t="str">
        <f t="shared" si="1"/>
        <v>B</v>
      </c>
      <c r="K19" s="70">
        <f>'2020-2021 исходные'!L19</f>
        <v>73983.43807531381</v>
      </c>
      <c r="L19" s="25">
        <f t="shared" si="34"/>
        <v>0.24974595027211258</v>
      </c>
      <c r="M19" s="66">
        <f t="shared" si="35"/>
        <v>0.252836373285313</v>
      </c>
      <c r="N19" s="84" t="str">
        <f t="shared" si="2"/>
        <v>C</v>
      </c>
      <c r="O19" s="50">
        <f>'2020-2021 исходные'!P19</f>
        <v>8614.9091771269177</v>
      </c>
      <c r="P19" s="66">
        <f t="shared" si="36"/>
        <v>0.39493638266217085</v>
      </c>
      <c r="Q19" s="66">
        <f t="shared" si="37"/>
        <v>0.13187477194104089</v>
      </c>
      <c r="R19" s="53" t="str">
        <f t="shared" si="3"/>
        <v>B</v>
      </c>
      <c r="S19" s="86">
        <f>'2020-2021 исходные'!S19</f>
        <v>583353.5169811321</v>
      </c>
      <c r="T19" s="94">
        <f t="shared" si="38"/>
        <v>0.58532804896385227</v>
      </c>
      <c r="U19" s="94">
        <f t="shared" si="39"/>
        <v>0.58675508915896979</v>
      </c>
      <c r="V19" s="84" t="str">
        <f t="shared" si="4"/>
        <v>C</v>
      </c>
      <c r="W19" s="183" t="str">
        <f t="shared" si="15"/>
        <v>B</v>
      </c>
      <c r="X19" s="195">
        <f t="shared" si="16"/>
        <v>4.2</v>
      </c>
      <c r="Y19" s="177">
        <f t="shared" si="17"/>
        <v>2.5</v>
      </c>
      <c r="Z19" s="177">
        <f t="shared" si="18"/>
        <v>2</v>
      </c>
      <c r="AA19" s="177">
        <f t="shared" si="19"/>
        <v>2.5</v>
      </c>
      <c r="AB19" s="177">
        <f t="shared" si="20"/>
        <v>2</v>
      </c>
      <c r="AC19" s="196">
        <f t="shared" si="21"/>
        <v>2.6399999999999997</v>
      </c>
    </row>
    <row r="20" spans="1:29" s="32" customFormat="1" x14ac:dyDescent="0.25">
      <c r="A20" s="143">
        <v>3</v>
      </c>
      <c r="B20" s="14">
        <v>21020</v>
      </c>
      <c r="C20" s="330" t="s">
        <v>93</v>
      </c>
      <c r="D20" s="79">
        <f>'2020-2021 исходные'!F20</f>
        <v>0.81439976547187554</v>
      </c>
      <c r="E20" s="66">
        <f t="shared" si="31"/>
        <v>0.55184150606895188</v>
      </c>
      <c r="F20" s="244" t="str">
        <f t="shared" si="0"/>
        <v>A</v>
      </c>
      <c r="G20" s="64">
        <f>'2020-2021 исходные'!I20</f>
        <v>21290.97101101101</v>
      </c>
      <c r="H20" s="66">
        <f t="shared" si="32"/>
        <v>0.2008727211428343</v>
      </c>
      <c r="I20" s="66">
        <f t="shared" si="33"/>
        <v>0.20520724984131258</v>
      </c>
      <c r="J20" s="73" t="str">
        <f t="shared" si="1"/>
        <v>C</v>
      </c>
      <c r="K20" s="70">
        <f>'2020-2021 исходные'!L20</f>
        <v>62719.905835835838</v>
      </c>
      <c r="L20" s="25">
        <f t="shared" si="34"/>
        <v>0.21172363560615454</v>
      </c>
      <c r="M20" s="66">
        <f t="shared" si="35"/>
        <v>0.252836373285313</v>
      </c>
      <c r="N20" s="84" t="str">
        <f t="shared" si="2"/>
        <v>C</v>
      </c>
      <c r="O20" s="50">
        <f>'2020-2021 исходные'!P20</f>
        <v>0</v>
      </c>
      <c r="P20" s="66">
        <f t="shared" si="36"/>
        <v>0</v>
      </c>
      <c r="Q20" s="66">
        <f t="shared" si="37"/>
        <v>0.13187477194104089</v>
      </c>
      <c r="R20" s="53" t="str">
        <f t="shared" si="3"/>
        <v>D</v>
      </c>
      <c r="S20" s="86">
        <f>'2020-2021 исходные'!S20</f>
        <v>517930.65763888892</v>
      </c>
      <c r="T20" s="94">
        <f t="shared" si="38"/>
        <v>0.51968374666393091</v>
      </c>
      <c r="U20" s="94">
        <f t="shared" si="39"/>
        <v>0.58675508915896979</v>
      </c>
      <c r="V20" s="84" t="str">
        <f t="shared" si="4"/>
        <v>C</v>
      </c>
      <c r="W20" s="183" t="str">
        <f t="shared" si="15"/>
        <v>C</v>
      </c>
      <c r="X20" s="195">
        <f t="shared" si="16"/>
        <v>4.2</v>
      </c>
      <c r="Y20" s="177">
        <f t="shared" si="17"/>
        <v>2</v>
      </c>
      <c r="Z20" s="177">
        <f t="shared" si="18"/>
        <v>2</v>
      </c>
      <c r="AA20" s="177">
        <f t="shared" si="19"/>
        <v>1</v>
      </c>
      <c r="AB20" s="177">
        <f t="shared" si="20"/>
        <v>2</v>
      </c>
      <c r="AC20" s="196">
        <f t="shared" si="21"/>
        <v>2.2399999999999998</v>
      </c>
    </row>
    <row r="21" spans="1:29" x14ac:dyDescent="0.25">
      <c r="A21" s="143">
        <v>4</v>
      </c>
      <c r="B21" s="14">
        <v>20060</v>
      </c>
      <c r="C21" s="330" t="s">
        <v>99</v>
      </c>
      <c r="D21" s="79">
        <f>'2020-2021 исходные'!F21</f>
        <v>0.73530243256795091</v>
      </c>
      <c r="E21" s="66">
        <f t="shared" si="31"/>
        <v>0.55184150606895188</v>
      </c>
      <c r="F21" s="244" t="str">
        <f t="shared" si="0"/>
        <v>B</v>
      </c>
      <c r="G21" s="64">
        <f>'2020-2021 исходные'!I21</f>
        <v>40172.275095351608</v>
      </c>
      <c r="H21" s="66">
        <f t="shared" si="32"/>
        <v>0.37901109389179555</v>
      </c>
      <c r="I21" s="66">
        <f t="shared" si="33"/>
        <v>0.20520724984131258</v>
      </c>
      <c r="J21" s="73" t="str">
        <f t="shared" si="1"/>
        <v>B</v>
      </c>
      <c r="K21" s="70">
        <f>'2020-2021 исходные'!L21</f>
        <v>90982.968545887954</v>
      </c>
      <c r="L21" s="25">
        <f t="shared" si="34"/>
        <v>0.3071312786915808</v>
      </c>
      <c r="M21" s="66">
        <f t="shared" si="35"/>
        <v>0.252836373285313</v>
      </c>
      <c r="N21" s="84" t="str">
        <f t="shared" si="2"/>
        <v>B</v>
      </c>
      <c r="O21" s="50">
        <f>'2020-2021 исходные'!P21</f>
        <v>9494.2149642431468</v>
      </c>
      <c r="P21" s="66">
        <f t="shared" si="36"/>
        <v>0.43524671439957535</v>
      </c>
      <c r="Q21" s="66">
        <f t="shared" si="37"/>
        <v>0.13187477194104089</v>
      </c>
      <c r="R21" s="53" t="str">
        <f t="shared" si="3"/>
        <v>B</v>
      </c>
      <c r="S21" s="86">
        <f>'2020-2021 исходные'!S21</f>
        <v>649728.92992537317</v>
      </c>
      <c r="T21" s="94">
        <f t="shared" si="38"/>
        <v>0.65192812906430231</v>
      </c>
      <c r="U21" s="94">
        <f t="shared" si="39"/>
        <v>0.58675508915896979</v>
      </c>
      <c r="V21" s="84" t="str">
        <f t="shared" si="4"/>
        <v>B</v>
      </c>
      <c r="W21" s="185" t="str">
        <f t="shared" si="15"/>
        <v>B</v>
      </c>
      <c r="X21" s="195">
        <f t="shared" si="16"/>
        <v>2.5</v>
      </c>
      <c r="Y21" s="177">
        <f t="shared" si="17"/>
        <v>2.5</v>
      </c>
      <c r="Z21" s="177">
        <f t="shared" si="18"/>
        <v>2.5</v>
      </c>
      <c r="AA21" s="177">
        <f t="shared" si="19"/>
        <v>2.5</v>
      </c>
      <c r="AB21" s="177">
        <f t="shared" si="20"/>
        <v>2.5</v>
      </c>
      <c r="AC21" s="196">
        <f t="shared" si="21"/>
        <v>2.5</v>
      </c>
    </row>
    <row r="22" spans="1:29" x14ac:dyDescent="0.25">
      <c r="A22" s="143">
        <v>5</v>
      </c>
      <c r="B22" s="14">
        <v>20400</v>
      </c>
      <c r="C22" s="330" t="s">
        <v>91</v>
      </c>
      <c r="D22" s="323">
        <f>'2020-2021 исходные'!F22</f>
        <v>0.73989788199515483</v>
      </c>
      <c r="E22" s="66">
        <f t="shared" si="31"/>
        <v>0.55184150606895188</v>
      </c>
      <c r="F22" s="244" t="str">
        <f t="shared" si="0"/>
        <v>B</v>
      </c>
      <c r="G22" s="64">
        <f>'2020-2021 исходные'!I22</f>
        <v>27527.512904091214</v>
      </c>
      <c r="H22" s="66">
        <f t="shared" si="32"/>
        <v>0.25971227054320789</v>
      </c>
      <c r="I22" s="66">
        <f t="shared" si="33"/>
        <v>0.20520724984131258</v>
      </c>
      <c r="J22" s="73" t="str">
        <f t="shared" si="1"/>
        <v>B</v>
      </c>
      <c r="K22" s="70">
        <f>'2020-2021 исходные'!L22</f>
        <v>68882.046049631113</v>
      </c>
      <c r="L22" s="25">
        <f t="shared" si="34"/>
        <v>0.23252517718682097</v>
      </c>
      <c r="M22" s="66">
        <f t="shared" si="35"/>
        <v>0.252836373285313</v>
      </c>
      <c r="N22" s="84" t="str">
        <f t="shared" si="2"/>
        <v>C</v>
      </c>
      <c r="O22" s="50">
        <f>'2020-2021 исходные'!P22</f>
        <v>0</v>
      </c>
      <c r="P22" s="66">
        <f t="shared" si="36"/>
        <v>0</v>
      </c>
      <c r="Q22" s="66">
        <f t="shared" si="37"/>
        <v>0.13187477194104089</v>
      </c>
      <c r="R22" s="53" t="str">
        <f t="shared" si="3"/>
        <v>D</v>
      </c>
      <c r="S22" s="86">
        <f>'2020-2021 исходные'!S22</f>
        <v>529491.16190476192</v>
      </c>
      <c r="T22" s="94">
        <f t="shared" si="38"/>
        <v>0.53128338086516014</v>
      </c>
      <c r="U22" s="94">
        <f t="shared" si="39"/>
        <v>0.58675508915896979</v>
      </c>
      <c r="V22" s="84" t="str">
        <f t="shared" si="4"/>
        <v>C</v>
      </c>
      <c r="W22" s="185" t="str">
        <f t="shared" si="15"/>
        <v>C</v>
      </c>
      <c r="X22" s="195">
        <f t="shared" si="16"/>
        <v>2.5</v>
      </c>
      <c r="Y22" s="177">
        <f t="shared" si="17"/>
        <v>2.5</v>
      </c>
      <c r="Z22" s="177">
        <f t="shared" si="18"/>
        <v>2</v>
      </c>
      <c r="AA22" s="177">
        <f t="shared" si="19"/>
        <v>1</v>
      </c>
      <c r="AB22" s="177">
        <f t="shared" si="20"/>
        <v>2</v>
      </c>
      <c r="AC22" s="196">
        <f t="shared" si="21"/>
        <v>2</v>
      </c>
    </row>
    <row r="23" spans="1:29" x14ac:dyDescent="0.25">
      <c r="A23" s="143">
        <v>6</v>
      </c>
      <c r="B23" s="14">
        <v>20080</v>
      </c>
      <c r="C23" s="330" t="s">
        <v>90</v>
      </c>
      <c r="D23" s="79">
        <f>'2020-2021 исходные'!F23</f>
        <v>0.90687398106588379</v>
      </c>
      <c r="E23" s="66">
        <f t="shared" si="31"/>
        <v>0.55184150606895188</v>
      </c>
      <c r="F23" s="244" t="str">
        <f t="shared" si="0"/>
        <v>A</v>
      </c>
      <c r="G23" s="64">
        <f>'2020-2021 исходные'!I23</f>
        <v>29597.803609341827</v>
      </c>
      <c r="H23" s="66">
        <f t="shared" si="32"/>
        <v>0.27924472527743943</v>
      </c>
      <c r="I23" s="66">
        <f t="shared" si="33"/>
        <v>0.20520724984131258</v>
      </c>
      <c r="J23" s="73" t="str">
        <f t="shared" si="1"/>
        <v>B</v>
      </c>
      <c r="K23" s="70">
        <f>'2020-2021 исходные'!L23</f>
        <v>58288.939702760086</v>
      </c>
      <c r="L23" s="25">
        <f t="shared" si="34"/>
        <v>0.19676601973539659</v>
      </c>
      <c r="M23" s="66">
        <f t="shared" si="35"/>
        <v>0.252836373285313</v>
      </c>
      <c r="N23" s="84" t="str">
        <f t="shared" si="2"/>
        <v>C</v>
      </c>
      <c r="O23" s="50">
        <f>'2020-2021 исходные'!P23</f>
        <v>2836.7292462845012</v>
      </c>
      <c r="P23" s="66">
        <f t="shared" si="36"/>
        <v>0.13004520002301612</v>
      </c>
      <c r="Q23" s="66">
        <f t="shared" si="37"/>
        <v>0.13187477194104089</v>
      </c>
      <c r="R23" s="53" t="str">
        <f t="shared" si="3"/>
        <v>C</v>
      </c>
      <c r="S23" s="86">
        <f>'2020-2021 исходные'!S23</f>
        <v>538725.83333333337</v>
      </c>
      <c r="T23" s="94">
        <f t="shared" si="38"/>
        <v>0.5405493097620675</v>
      </c>
      <c r="U23" s="94">
        <f t="shared" si="39"/>
        <v>0.58675508915896979</v>
      </c>
      <c r="V23" s="84" t="str">
        <f t="shared" si="4"/>
        <v>C</v>
      </c>
      <c r="W23" s="183" t="str">
        <f t="shared" si="15"/>
        <v>B</v>
      </c>
      <c r="X23" s="195">
        <f t="shared" si="16"/>
        <v>4.2</v>
      </c>
      <c r="Y23" s="177">
        <f t="shared" si="17"/>
        <v>2.5</v>
      </c>
      <c r="Z23" s="177">
        <f t="shared" si="18"/>
        <v>2</v>
      </c>
      <c r="AA23" s="177">
        <f t="shared" si="19"/>
        <v>2</v>
      </c>
      <c r="AB23" s="177">
        <f t="shared" si="20"/>
        <v>2</v>
      </c>
      <c r="AC23" s="196">
        <f t="shared" si="21"/>
        <v>2.54</v>
      </c>
    </row>
    <row r="24" spans="1:29" x14ac:dyDescent="0.25">
      <c r="A24" s="143">
        <v>7</v>
      </c>
      <c r="B24" s="14">
        <v>20460</v>
      </c>
      <c r="C24" s="330" t="s">
        <v>12</v>
      </c>
      <c r="D24" s="79">
        <f>'2020-2021 исходные'!F24</f>
        <v>0.88515200792716942</v>
      </c>
      <c r="E24" s="66">
        <f t="shared" si="31"/>
        <v>0.55184150606895188</v>
      </c>
      <c r="F24" s="40" t="str">
        <f t="shared" si="0"/>
        <v>A</v>
      </c>
      <c r="G24" s="64">
        <f>'2020-2021 исходные'!I24</f>
        <v>14281.503019607842</v>
      </c>
      <c r="H24" s="66">
        <f t="shared" si="32"/>
        <v>0.13474088955710847</v>
      </c>
      <c r="I24" s="66">
        <f t="shared" si="33"/>
        <v>0.20520724984131258</v>
      </c>
      <c r="J24" s="73" t="str">
        <f t="shared" si="1"/>
        <v>C</v>
      </c>
      <c r="K24" s="70">
        <f>'2020-2021 исходные'!L24</f>
        <v>59583.180098039222</v>
      </c>
      <c r="L24" s="25">
        <f t="shared" si="34"/>
        <v>0.20113498805869212</v>
      </c>
      <c r="M24" s="66">
        <f t="shared" si="35"/>
        <v>0.252836373285313</v>
      </c>
      <c r="N24" s="84" t="str">
        <f t="shared" si="2"/>
        <v>C</v>
      </c>
      <c r="O24" s="50">
        <f>'2020-2021 исходные'!P24</f>
        <v>2924.2623137254905</v>
      </c>
      <c r="P24" s="66">
        <f t="shared" si="36"/>
        <v>0.13405800994447803</v>
      </c>
      <c r="Q24" s="66">
        <f t="shared" si="37"/>
        <v>0.13187477194104089</v>
      </c>
      <c r="R24" s="53" t="str">
        <f t="shared" si="3"/>
        <v>B</v>
      </c>
      <c r="S24" s="86">
        <f>'2020-2021 исходные'!S24</f>
        <v>564331.51515151514</v>
      </c>
      <c r="T24" s="94">
        <f t="shared" si="38"/>
        <v>0.56624166156031719</v>
      </c>
      <c r="U24" s="94">
        <f t="shared" si="39"/>
        <v>0.58675508915896979</v>
      </c>
      <c r="V24" s="84" t="str">
        <f t="shared" si="4"/>
        <v>C</v>
      </c>
      <c r="W24" s="183" t="str">
        <f t="shared" si="15"/>
        <v>B</v>
      </c>
      <c r="X24" s="195">
        <f t="shared" si="16"/>
        <v>4.2</v>
      </c>
      <c r="Y24" s="177">
        <f t="shared" si="17"/>
        <v>2</v>
      </c>
      <c r="Z24" s="177">
        <f t="shared" si="18"/>
        <v>2</v>
      </c>
      <c r="AA24" s="177">
        <f t="shared" si="19"/>
        <v>2.5</v>
      </c>
      <c r="AB24" s="177">
        <f t="shared" si="20"/>
        <v>2</v>
      </c>
      <c r="AC24" s="196">
        <f t="shared" si="21"/>
        <v>2.54</v>
      </c>
    </row>
    <row r="25" spans="1:29" x14ac:dyDescent="0.25">
      <c r="A25" s="143">
        <v>8</v>
      </c>
      <c r="B25" s="14">
        <v>20550</v>
      </c>
      <c r="C25" s="330" t="s">
        <v>92</v>
      </c>
      <c r="D25" s="79">
        <f>'2020-2021 исходные'!F25</f>
        <v>0.22625603273165865</v>
      </c>
      <c r="E25" s="66">
        <f t="shared" si="31"/>
        <v>0.55184150606895188</v>
      </c>
      <c r="F25" s="40" t="str">
        <f t="shared" si="0"/>
        <v>D</v>
      </c>
      <c r="G25" s="64">
        <f>'2020-2021 исходные'!I25</f>
        <v>16909.341671686747</v>
      </c>
      <c r="H25" s="66">
        <f t="shared" si="32"/>
        <v>0.15953361040081326</v>
      </c>
      <c r="I25" s="66">
        <f t="shared" si="33"/>
        <v>0.20520724984131258</v>
      </c>
      <c r="J25" s="73" t="str">
        <f t="shared" si="1"/>
        <v>C</v>
      </c>
      <c r="K25" s="70">
        <f>'2020-2021 исходные'!L25</f>
        <v>182372.90021084336</v>
      </c>
      <c r="L25" s="25">
        <f t="shared" si="34"/>
        <v>0.61563634310522741</v>
      </c>
      <c r="M25" s="66">
        <f t="shared" si="35"/>
        <v>0.252836373285313</v>
      </c>
      <c r="N25" s="84" t="str">
        <f t="shared" si="2"/>
        <v>B</v>
      </c>
      <c r="O25" s="50">
        <f>'2020-2021 исходные'!P25</f>
        <v>0</v>
      </c>
      <c r="P25" s="66">
        <f t="shared" si="36"/>
        <v>0</v>
      </c>
      <c r="Q25" s="66">
        <f t="shared" si="37"/>
        <v>0.13187477194104089</v>
      </c>
      <c r="R25" s="53" t="str">
        <f t="shared" si="3"/>
        <v>D</v>
      </c>
      <c r="S25" s="86">
        <f>'2020-2021 исходные'!S25</f>
        <v>664683.72731481481</v>
      </c>
      <c r="T25" s="94">
        <f t="shared" si="38"/>
        <v>0.66693354537500005</v>
      </c>
      <c r="U25" s="94">
        <f t="shared" si="39"/>
        <v>0.58675508915896979</v>
      </c>
      <c r="V25" s="84" t="str">
        <f t="shared" si="4"/>
        <v>B</v>
      </c>
      <c r="W25" s="183" t="str">
        <f t="shared" si="15"/>
        <v>C</v>
      </c>
      <c r="X25" s="195">
        <f t="shared" si="16"/>
        <v>1</v>
      </c>
      <c r="Y25" s="177">
        <f t="shared" si="17"/>
        <v>2</v>
      </c>
      <c r="Z25" s="177">
        <f t="shared" si="18"/>
        <v>2.5</v>
      </c>
      <c r="AA25" s="177">
        <f t="shared" si="19"/>
        <v>1</v>
      </c>
      <c r="AB25" s="177">
        <f t="shared" si="20"/>
        <v>2.5</v>
      </c>
      <c r="AC25" s="196">
        <f t="shared" si="21"/>
        <v>1.8</v>
      </c>
    </row>
    <row r="26" spans="1:29" x14ac:dyDescent="0.25">
      <c r="A26" s="143">
        <v>9</v>
      </c>
      <c r="B26" s="14">
        <v>20630</v>
      </c>
      <c r="C26" s="330" t="s">
        <v>13</v>
      </c>
      <c r="D26" s="79">
        <f>'2020-2021 исходные'!F26</f>
        <v>0.81890721293637292</v>
      </c>
      <c r="E26" s="66">
        <f t="shared" si="31"/>
        <v>0.55184150606895188</v>
      </c>
      <c r="F26" s="40" t="str">
        <f t="shared" si="0"/>
        <v>A</v>
      </c>
      <c r="G26" s="64">
        <f>'2020-2021 исходные'!I26</f>
        <v>22522.490681536554</v>
      </c>
      <c r="H26" s="66">
        <f t="shared" si="32"/>
        <v>0.21249167019083481</v>
      </c>
      <c r="I26" s="66">
        <f t="shared" si="33"/>
        <v>0.20520724984131258</v>
      </c>
      <c r="J26" s="73" t="str">
        <f t="shared" si="1"/>
        <v>B</v>
      </c>
      <c r="K26" s="70">
        <f>'2020-2021 исходные'!L26</f>
        <v>79689.55817843866</v>
      </c>
      <c r="L26" s="25">
        <f t="shared" si="34"/>
        <v>0.26900810440546086</v>
      </c>
      <c r="M26" s="66">
        <f t="shared" si="35"/>
        <v>0.252836373285313</v>
      </c>
      <c r="N26" s="84" t="str">
        <f t="shared" si="2"/>
        <v>B</v>
      </c>
      <c r="O26" s="50">
        <f>'2020-2021 исходные'!P26</f>
        <v>2876.0005452292439</v>
      </c>
      <c r="P26" s="66">
        <f t="shared" si="36"/>
        <v>0.1318455283176963</v>
      </c>
      <c r="Q26" s="66">
        <f t="shared" si="37"/>
        <v>0.13187477194104089</v>
      </c>
      <c r="R26" s="53" t="str">
        <f t="shared" si="3"/>
        <v>C</v>
      </c>
      <c r="S26" s="86">
        <f>'2020-2021 исходные'!S26</f>
        <v>444864.54430379748</v>
      </c>
      <c r="T26" s="94">
        <f t="shared" si="38"/>
        <v>0.4463703195243735</v>
      </c>
      <c r="U26" s="94">
        <f t="shared" si="39"/>
        <v>0.58675508915896979</v>
      </c>
      <c r="V26" s="84" t="str">
        <f t="shared" si="4"/>
        <v>C</v>
      </c>
      <c r="W26" s="183" t="str">
        <f t="shared" si="15"/>
        <v>B</v>
      </c>
      <c r="X26" s="195">
        <f t="shared" si="16"/>
        <v>4.2</v>
      </c>
      <c r="Y26" s="177">
        <f t="shared" si="17"/>
        <v>2.5</v>
      </c>
      <c r="Z26" s="177">
        <f t="shared" si="18"/>
        <v>2.5</v>
      </c>
      <c r="AA26" s="177">
        <f t="shared" si="19"/>
        <v>2</v>
      </c>
      <c r="AB26" s="177">
        <f t="shared" si="20"/>
        <v>2</v>
      </c>
      <c r="AC26" s="196">
        <f t="shared" si="21"/>
        <v>2.6399999999999997</v>
      </c>
    </row>
    <row r="27" spans="1:29" x14ac:dyDescent="0.25">
      <c r="A27" s="143">
        <v>10</v>
      </c>
      <c r="B27" s="14">
        <v>20810</v>
      </c>
      <c r="C27" s="330" t="s">
        <v>14</v>
      </c>
      <c r="D27" s="79">
        <f>'2020-2021 исходные'!F27</f>
        <v>0.8298319035956675</v>
      </c>
      <c r="E27" s="66">
        <f t="shared" si="31"/>
        <v>0.55184150606895188</v>
      </c>
      <c r="F27" s="40" t="str">
        <f t="shared" si="0"/>
        <v>A</v>
      </c>
      <c r="G27" s="64">
        <f>'2020-2021 исходные'!I27</f>
        <v>21457.674017185822</v>
      </c>
      <c r="H27" s="66">
        <f t="shared" si="32"/>
        <v>0.20244550457557242</v>
      </c>
      <c r="I27" s="66">
        <f t="shared" si="33"/>
        <v>0.20520724984131258</v>
      </c>
      <c r="J27" s="73" t="str">
        <f t="shared" si="1"/>
        <v>C</v>
      </c>
      <c r="K27" s="70">
        <f>'2020-2021 исходные'!L27</f>
        <v>81111.253147153606</v>
      </c>
      <c r="L27" s="25">
        <f t="shared" si="34"/>
        <v>0.27380732123284518</v>
      </c>
      <c r="M27" s="66">
        <f t="shared" si="35"/>
        <v>0.252836373285313</v>
      </c>
      <c r="N27" s="84" t="str">
        <f t="shared" si="2"/>
        <v>B</v>
      </c>
      <c r="O27" s="50">
        <f>'2020-2021 исходные'!P27</f>
        <v>0</v>
      </c>
      <c r="P27" s="66">
        <f t="shared" si="36"/>
        <v>0</v>
      </c>
      <c r="Q27" s="66">
        <f t="shared" si="37"/>
        <v>0.13187477194104089</v>
      </c>
      <c r="R27" s="53" t="str">
        <f t="shared" si="3"/>
        <v>D</v>
      </c>
      <c r="S27" s="86">
        <f>'2020-2021 исходные'!S27</f>
        <v>666566.07142857148</v>
      </c>
      <c r="T27" s="94">
        <f t="shared" si="38"/>
        <v>0.66882226083742768</v>
      </c>
      <c r="U27" s="94">
        <f t="shared" si="39"/>
        <v>0.58675508915896979</v>
      </c>
      <c r="V27" s="84" t="str">
        <f t="shared" si="4"/>
        <v>B</v>
      </c>
      <c r="W27" s="183" t="str">
        <f t="shared" si="15"/>
        <v>C</v>
      </c>
      <c r="X27" s="195">
        <f t="shared" si="16"/>
        <v>4.2</v>
      </c>
      <c r="Y27" s="177">
        <f t="shared" si="17"/>
        <v>2</v>
      </c>
      <c r="Z27" s="177">
        <f t="shared" si="18"/>
        <v>2.5</v>
      </c>
      <c r="AA27" s="177">
        <f t="shared" si="19"/>
        <v>1</v>
      </c>
      <c r="AB27" s="177">
        <f t="shared" si="20"/>
        <v>2.5</v>
      </c>
      <c r="AC27" s="196">
        <f t="shared" si="21"/>
        <v>2.44</v>
      </c>
    </row>
    <row r="28" spans="1:29" x14ac:dyDescent="0.25">
      <c r="A28" s="24">
        <v>11</v>
      </c>
      <c r="B28" s="14">
        <v>20900</v>
      </c>
      <c r="C28" s="330" t="s">
        <v>183</v>
      </c>
      <c r="D28" s="79">
        <f>'2020-2021 исходные'!F28</f>
        <v>0.93632030501074881</v>
      </c>
      <c r="E28" s="66">
        <f t="shared" si="31"/>
        <v>0.55184150606895188</v>
      </c>
      <c r="F28" s="40" t="str">
        <f t="shared" si="0"/>
        <v>A</v>
      </c>
      <c r="G28" s="64">
        <f>'2020-2021 исходные'!I28</f>
        <v>8675.998390438248</v>
      </c>
      <c r="H28" s="66">
        <f t="shared" si="32"/>
        <v>8.185495177354174E-2</v>
      </c>
      <c r="I28" s="66">
        <f t="shared" si="33"/>
        <v>0.20520724984131258</v>
      </c>
      <c r="J28" s="73" t="str">
        <f t="shared" si="1"/>
        <v>D</v>
      </c>
      <c r="K28" s="70">
        <f>'2020-2021 исходные'!L28</f>
        <v>62159.464494023901</v>
      </c>
      <c r="L28" s="25">
        <f t="shared" si="34"/>
        <v>0.20983175332650009</v>
      </c>
      <c r="M28" s="66">
        <f t="shared" si="35"/>
        <v>0.252836373285313</v>
      </c>
      <c r="N28" s="84" t="str">
        <f t="shared" si="2"/>
        <v>C</v>
      </c>
      <c r="O28" s="50">
        <f>'2020-2021 исходные'!P28</f>
        <v>2505.3744063745021</v>
      </c>
      <c r="P28" s="66">
        <f t="shared" si="36"/>
        <v>0.11485478081359377</v>
      </c>
      <c r="Q28" s="66">
        <f t="shared" si="37"/>
        <v>0.13187477194104089</v>
      </c>
      <c r="R28" s="53" t="str">
        <f t="shared" si="3"/>
        <v>C</v>
      </c>
      <c r="S28" s="86">
        <f>'2020-2021 исходные'!S28</f>
        <v>617197.25641025638</v>
      </c>
      <c r="T28" s="94">
        <f t="shared" si="38"/>
        <v>0.61928634250805836</v>
      </c>
      <c r="U28" s="94">
        <f t="shared" si="39"/>
        <v>0.58675508915896979</v>
      </c>
      <c r="V28" s="84" t="str">
        <f t="shared" si="4"/>
        <v>B</v>
      </c>
      <c r="W28" s="183" t="str">
        <f t="shared" si="15"/>
        <v>C</v>
      </c>
      <c r="X28" s="195">
        <f t="shared" si="16"/>
        <v>4.2</v>
      </c>
      <c r="Y28" s="177">
        <f t="shared" si="17"/>
        <v>1</v>
      </c>
      <c r="Z28" s="177">
        <f t="shared" si="18"/>
        <v>2</v>
      </c>
      <c r="AA28" s="177">
        <f t="shared" si="19"/>
        <v>2</v>
      </c>
      <c r="AB28" s="177">
        <f t="shared" si="20"/>
        <v>2.5</v>
      </c>
      <c r="AC28" s="196">
        <f t="shared" si="21"/>
        <v>2.34</v>
      </c>
    </row>
    <row r="29" spans="1:29" ht="15.75" thickBot="1" x14ac:dyDescent="0.3">
      <c r="A29" s="24">
        <v>12</v>
      </c>
      <c r="B29" s="16">
        <v>21350</v>
      </c>
      <c r="C29" s="333" t="s">
        <v>15</v>
      </c>
      <c r="D29" s="80">
        <f>'2020-2021 исходные'!F29</f>
        <v>0.84492640322748713</v>
      </c>
      <c r="E29" s="67">
        <f t="shared" si="31"/>
        <v>0.55184150606895188</v>
      </c>
      <c r="F29" s="45" t="str">
        <f t="shared" si="0"/>
        <v>A</v>
      </c>
      <c r="G29" s="65">
        <f>'2020-2021 исходные'!I29</f>
        <v>16878.847377483442</v>
      </c>
      <c r="H29" s="67">
        <f t="shared" si="32"/>
        <v>0.15924590760638552</v>
      </c>
      <c r="I29" s="67">
        <f t="shared" si="33"/>
        <v>0.20520724984131258</v>
      </c>
      <c r="J29" s="74" t="str">
        <f t="shared" si="1"/>
        <v>C</v>
      </c>
      <c r="K29" s="83">
        <f>'2020-2021 исходные'!L29</f>
        <v>62467.256754966889</v>
      </c>
      <c r="L29" s="19">
        <f t="shared" si="34"/>
        <v>0.21087076790456491</v>
      </c>
      <c r="M29" s="67">
        <f t="shared" si="35"/>
        <v>0.252836373285313</v>
      </c>
      <c r="N29" s="59" t="str">
        <f t="shared" si="2"/>
        <v>C</v>
      </c>
      <c r="O29" s="51">
        <f>'2020-2021 исходные'!P29</f>
        <v>3028.6338013245031</v>
      </c>
      <c r="P29" s="67">
        <f t="shared" si="36"/>
        <v>0.13884274962285625</v>
      </c>
      <c r="Q29" s="67">
        <f t="shared" si="37"/>
        <v>0.13187477194104089</v>
      </c>
      <c r="R29" s="54" t="str">
        <f t="shared" si="3"/>
        <v>B</v>
      </c>
      <c r="S29" s="87">
        <f>'2020-2021 исходные'!S29</f>
        <v>713562.85</v>
      </c>
      <c r="T29" s="97">
        <f t="shared" si="38"/>
        <v>0.71597811386314991</v>
      </c>
      <c r="U29" s="97">
        <f t="shared" si="39"/>
        <v>0.58675508915896979</v>
      </c>
      <c r="V29" s="59" t="str">
        <f t="shared" si="4"/>
        <v>B</v>
      </c>
      <c r="W29" s="181" t="str">
        <f t="shared" si="15"/>
        <v>B</v>
      </c>
      <c r="X29" s="191">
        <f t="shared" si="16"/>
        <v>4.2</v>
      </c>
      <c r="Y29" s="179">
        <f t="shared" si="17"/>
        <v>2</v>
      </c>
      <c r="Z29" s="179">
        <f t="shared" si="18"/>
        <v>2</v>
      </c>
      <c r="AA29" s="179">
        <f t="shared" si="19"/>
        <v>2.5</v>
      </c>
      <c r="AB29" s="179">
        <f t="shared" si="20"/>
        <v>2.5</v>
      </c>
      <c r="AC29" s="192">
        <f t="shared" si="21"/>
        <v>2.6399999999999997</v>
      </c>
    </row>
    <row r="30" spans="1:29" ht="15.75" thickBot="1" x14ac:dyDescent="0.3">
      <c r="A30" s="20"/>
      <c r="B30" s="120"/>
      <c r="C30" s="121" t="s">
        <v>173</v>
      </c>
      <c r="D30" s="326">
        <f>AVERAGE(D31:D47)</f>
        <v>0.52454651863917001</v>
      </c>
      <c r="E30" s="29"/>
      <c r="F30" s="248" t="str">
        <f t="shared" si="0"/>
        <v>C</v>
      </c>
      <c r="G30" s="68">
        <f>AVERAGE(G31:G47)</f>
        <v>17311.780451910519</v>
      </c>
      <c r="H30" s="233">
        <f>AVERAGE(H31:H47)</f>
        <v>0.16333047682062782</v>
      </c>
      <c r="I30" s="233"/>
      <c r="J30" s="57" t="str">
        <f t="shared" si="1"/>
        <v>C</v>
      </c>
      <c r="K30" s="68">
        <f>AVERAGE(K31:K47)</f>
        <v>69743.191704397905</v>
      </c>
      <c r="L30" s="234">
        <f>AVERAGE(L31:L47)</f>
        <v>0.23543214725292547</v>
      </c>
      <c r="M30" s="233"/>
      <c r="N30" s="57" t="str">
        <f t="shared" si="2"/>
        <v>C</v>
      </c>
      <c r="O30" s="56">
        <f>AVERAGE(O31:O47)</f>
        <v>2240.9730183165998</v>
      </c>
      <c r="P30" s="233">
        <f>AVERAGE(P31:P47)</f>
        <v>0.10273373279979804</v>
      </c>
      <c r="Q30" s="233"/>
      <c r="R30" s="49" t="str">
        <f t="shared" si="3"/>
        <v>C</v>
      </c>
      <c r="S30" s="68">
        <f>AVERAGE(S31:S47)</f>
        <v>619679.72582645272</v>
      </c>
      <c r="T30" s="233">
        <f>AVERAGE(T31:T47)</f>
        <v>0.62177721457396162</v>
      </c>
      <c r="U30" s="96"/>
      <c r="V30" s="57" t="str">
        <f t="shared" si="4"/>
        <v>B</v>
      </c>
      <c r="W30" s="182" t="str">
        <f t="shared" si="15"/>
        <v>C</v>
      </c>
      <c r="X30" s="241">
        <f t="shared" si="16"/>
        <v>2</v>
      </c>
      <c r="Y30" s="242">
        <f t="shared" si="17"/>
        <v>2</v>
      </c>
      <c r="Z30" s="242">
        <f t="shared" si="18"/>
        <v>2</v>
      </c>
      <c r="AA30" s="242">
        <f t="shared" si="19"/>
        <v>2</v>
      </c>
      <c r="AB30" s="242">
        <f t="shared" si="20"/>
        <v>2.5</v>
      </c>
      <c r="AC30" s="243">
        <f t="shared" si="21"/>
        <v>2.1</v>
      </c>
    </row>
    <row r="31" spans="1:29" x14ac:dyDescent="0.25">
      <c r="A31" s="143">
        <v>1</v>
      </c>
      <c r="B31" s="14">
        <v>30070</v>
      </c>
      <c r="C31" s="330" t="s">
        <v>95</v>
      </c>
      <c r="D31" s="79">
        <f>'2020-2021 исходные'!F31</f>
        <v>0.37292108066278495</v>
      </c>
      <c r="E31" s="66">
        <f t="shared" ref="E31:E47" si="40">$D$126</f>
        <v>0.55184150606895188</v>
      </c>
      <c r="F31" s="40" t="str">
        <f t="shared" si="0"/>
        <v>C</v>
      </c>
      <c r="G31" s="64">
        <f>'2020-2021 исходные'!I31</f>
        <v>24220.280145833331</v>
      </c>
      <c r="H31" s="66">
        <f t="shared" ref="H31:H47" si="41">G31/$G$127</f>
        <v>0.22850970851536936</v>
      </c>
      <c r="I31" s="66">
        <f t="shared" ref="I31:I47" si="42">$H$126</f>
        <v>0.20520724984131258</v>
      </c>
      <c r="J31" s="73" t="str">
        <f t="shared" si="1"/>
        <v>B</v>
      </c>
      <c r="K31" s="70">
        <f>'2020-2021 исходные'!L31</f>
        <v>59281.149659722229</v>
      </c>
      <c r="L31" s="25">
        <f t="shared" ref="L31:L47" si="43">K31/$K$127</f>
        <v>0.20011542366981103</v>
      </c>
      <c r="M31" s="66">
        <f t="shared" ref="M31:M47" si="44">$L$126</f>
        <v>0.252836373285313</v>
      </c>
      <c r="N31" s="84" t="str">
        <f t="shared" si="2"/>
        <v>C</v>
      </c>
      <c r="O31" s="50">
        <f>'2020-2021 исходные'!P31</f>
        <v>0</v>
      </c>
      <c r="P31" s="66">
        <f t="shared" ref="P31:P47" si="45">O31/$O$127</f>
        <v>0</v>
      </c>
      <c r="Q31" s="66">
        <f t="shared" ref="Q31:Q47" si="46">$P$126</f>
        <v>0.13187477194104089</v>
      </c>
      <c r="R31" s="53" t="str">
        <f t="shared" si="3"/>
        <v>D</v>
      </c>
      <c r="S31" s="86">
        <f>'2020-2021 исходные'!S31</f>
        <v>621585.18604651163</v>
      </c>
      <c r="T31" s="94">
        <f t="shared" ref="T31:T47" si="47">S31/$S$127</f>
        <v>0.62368912438596902</v>
      </c>
      <c r="U31" s="94">
        <f t="shared" ref="U31:U47" si="48">$T$126</f>
        <v>0.58675508915896979</v>
      </c>
      <c r="V31" s="84" t="str">
        <f t="shared" si="4"/>
        <v>B</v>
      </c>
      <c r="W31" s="183" t="str">
        <f t="shared" si="15"/>
        <v>C</v>
      </c>
      <c r="X31" s="193">
        <f t="shared" si="16"/>
        <v>2</v>
      </c>
      <c r="Y31" s="178">
        <f t="shared" si="17"/>
        <v>2.5</v>
      </c>
      <c r="Z31" s="178">
        <f t="shared" si="18"/>
        <v>2</v>
      </c>
      <c r="AA31" s="178">
        <f t="shared" si="19"/>
        <v>1</v>
      </c>
      <c r="AB31" s="178">
        <f t="shared" si="20"/>
        <v>2.5</v>
      </c>
      <c r="AC31" s="194">
        <f t="shared" si="21"/>
        <v>2</v>
      </c>
    </row>
    <row r="32" spans="1:29" s="32" customFormat="1" x14ac:dyDescent="0.25">
      <c r="A32" s="143">
        <v>2</v>
      </c>
      <c r="B32" s="14">
        <v>30480</v>
      </c>
      <c r="C32" s="330" t="s">
        <v>161</v>
      </c>
      <c r="D32" s="79">
        <f>'2020-2021 исходные'!F32</f>
        <v>0.65862748779305313</v>
      </c>
      <c r="E32" s="66">
        <f t="shared" si="40"/>
        <v>0.55184150606895188</v>
      </c>
      <c r="F32" s="40" t="str">
        <f t="shared" si="0"/>
        <v>B</v>
      </c>
      <c r="G32" s="64">
        <f>'2020-2021 исходные'!I32</f>
        <v>23687.010505385253</v>
      </c>
      <c r="H32" s="66">
        <f t="shared" si="41"/>
        <v>0.22347849957124619</v>
      </c>
      <c r="I32" s="66">
        <f t="shared" si="42"/>
        <v>0.20520724984131258</v>
      </c>
      <c r="J32" s="73" t="str">
        <f t="shared" si="1"/>
        <v>B</v>
      </c>
      <c r="K32" s="70">
        <f>'2020-2021 исходные'!L32</f>
        <v>63088.503463131739</v>
      </c>
      <c r="L32" s="25">
        <f t="shared" si="43"/>
        <v>0.21296791090738276</v>
      </c>
      <c r="M32" s="66">
        <f t="shared" si="44"/>
        <v>0.252836373285313</v>
      </c>
      <c r="N32" s="84" t="str">
        <f t="shared" si="2"/>
        <v>C</v>
      </c>
      <c r="O32" s="50">
        <f>'2020-2021 исходные'!P32</f>
        <v>3668.4714167357083</v>
      </c>
      <c r="P32" s="66">
        <f t="shared" si="45"/>
        <v>0.16817505575936328</v>
      </c>
      <c r="Q32" s="66">
        <f t="shared" si="46"/>
        <v>0.13187477194104089</v>
      </c>
      <c r="R32" s="53" t="str">
        <f t="shared" si="3"/>
        <v>B</v>
      </c>
      <c r="S32" s="86">
        <f>'2020-2021 исходные'!S32</f>
        <v>636522.09924731182</v>
      </c>
      <c r="T32" s="94">
        <f t="shared" si="47"/>
        <v>0.63867659597371562</v>
      </c>
      <c r="U32" s="94">
        <f t="shared" si="48"/>
        <v>0.58675508915896979</v>
      </c>
      <c r="V32" s="84" t="str">
        <f t="shared" si="4"/>
        <v>B</v>
      </c>
      <c r="W32" s="185" t="str">
        <f t="shared" si="15"/>
        <v>C</v>
      </c>
      <c r="X32" s="195">
        <f t="shared" si="16"/>
        <v>2.5</v>
      </c>
      <c r="Y32" s="177">
        <f t="shared" si="17"/>
        <v>2.5</v>
      </c>
      <c r="Z32" s="177">
        <f t="shared" si="18"/>
        <v>2</v>
      </c>
      <c r="AA32" s="177">
        <f t="shared" si="19"/>
        <v>2.5</v>
      </c>
      <c r="AB32" s="177">
        <f t="shared" si="20"/>
        <v>2.5</v>
      </c>
      <c r="AC32" s="196">
        <f t="shared" si="21"/>
        <v>2.4</v>
      </c>
    </row>
    <row r="33" spans="1:29" s="32" customFormat="1" x14ac:dyDescent="0.25">
      <c r="A33" s="143">
        <v>3</v>
      </c>
      <c r="B33" s="14">
        <v>30460</v>
      </c>
      <c r="C33" s="330" t="s">
        <v>96</v>
      </c>
      <c r="D33" s="79">
        <f>'2020-2021 исходные'!F33</f>
        <v>0.712279764988897</v>
      </c>
      <c r="E33" s="66">
        <f t="shared" si="40"/>
        <v>0.55184150606895188</v>
      </c>
      <c r="F33" s="40" t="str">
        <f t="shared" si="0"/>
        <v>B</v>
      </c>
      <c r="G33" s="64">
        <f>'2020-2021 исходные'!I33</f>
        <v>16496.926412872843</v>
      </c>
      <c r="H33" s="66">
        <f t="shared" si="41"/>
        <v>0.15564261946216928</v>
      </c>
      <c r="I33" s="66">
        <f t="shared" si="42"/>
        <v>0.20520724984131258</v>
      </c>
      <c r="J33" s="73" t="str">
        <f t="shared" si="1"/>
        <v>C</v>
      </c>
      <c r="K33" s="70">
        <f>'2020-2021 исходные'!L33</f>
        <v>61325.989427001572</v>
      </c>
      <c r="L33" s="25">
        <f t="shared" si="43"/>
        <v>0.20701819088527229</v>
      </c>
      <c r="M33" s="66">
        <f t="shared" si="44"/>
        <v>0.252836373285313</v>
      </c>
      <c r="N33" s="84" t="str">
        <f t="shared" si="2"/>
        <v>C</v>
      </c>
      <c r="O33" s="50">
        <f>'2020-2021 исходные'!P33</f>
        <v>0</v>
      </c>
      <c r="P33" s="66">
        <f t="shared" si="45"/>
        <v>0</v>
      </c>
      <c r="Q33" s="66">
        <f t="shared" si="46"/>
        <v>0.13187477194104089</v>
      </c>
      <c r="R33" s="53" t="str">
        <f t="shared" si="3"/>
        <v>D</v>
      </c>
      <c r="S33" s="86">
        <f>'2020-2021 исходные'!S33</f>
        <v>578195.96146341471</v>
      </c>
      <c r="T33" s="94">
        <f t="shared" si="47"/>
        <v>0.58015303617875591</v>
      </c>
      <c r="U33" s="94">
        <f t="shared" si="48"/>
        <v>0.58675508915896979</v>
      </c>
      <c r="V33" s="84" t="str">
        <f t="shared" si="4"/>
        <v>C</v>
      </c>
      <c r="W33" s="183" t="str">
        <f t="shared" si="15"/>
        <v>C</v>
      </c>
      <c r="X33" s="195">
        <f t="shared" si="16"/>
        <v>2.5</v>
      </c>
      <c r="Y33" s="177">
        <f t="shared" si="17"/>
        <v>2</v>
      </c>
      <c r="Z33" s="177">
        <f t="shared" si="18"/>
        <v>2</v>
      </c>
      <c r="AA33" s="177">
        <f t="shared" si="19"/>
        <v>1</v>
      </c>
      <c r="AB33" s="177">
        <f t="shared" si="20"/>
        <v>2</v>
      </c>
      <c r="AC33" s="196">
        <f t="shared" si="21"/>
        <v>1.9</v>
      </c>
    </row>
    <row r="34" spans="1:29" s="32" customFormat="1" x14ac:dyDescent="0.25">
      <c r="A34" s="143">
        <v>4</v>
      </c>
      <c r="B34" s="17">
        <v>30030</v>
      </c>
      <c r="C34" s="330" t="s">
        <v>94</v>
      </c>
      <c r="D34" s="78">
        <f>'2020-2021 исходные'!F34</f>
        <v>0.45616352937885485</v>
      </c>
      <c r="E34" s="82">
        <f t="shared" si="40"/>
        <v>0.55184150606895188</v>
      </c>
      <c r="F34" s="41" t="str">
        <f t="shared" si="0"/>
        <v>C</v>
      </c>
      <c r="G34" s="63">
        <f>'2020-2021 исходные'!I34</f>
        <v>15903.408885416666</v>
      </c>
      <c r="H34" s="82">
        <f t="shared" si="41"/>
        <v>0.15004299318282152</v>
      </c>
      <c r="I34" s="82">
        <f t="shared" si="42"/>
        <v>0.20520724984131258</v>
      </c>
      <c r="J34" s="72" t="str">
        <f t="shared" si="1"/>
        <v>C</v>
      </c>
      <c r="K34" s="69">
        <f>'2020-2021 исходные'!L34</f>
        <v>52450.035927083336</v>
      </c>
      <c r="L34" s="22">
        <f t="shared" si="43"/>
        <v>0.17705562765386951</v>
      </c>
      <c r="M34" s="82">
        <f t="shared" si="44"/>
        <v>0.252836373285313</v>
      </c>
      <c r="N34" s="58" t="str">
        <f t="shared" si="2"/>
        <v>C</v>
      </c>
      <c r="O34" s="52">
        <f>'2020-2021 исходные'!P34</f>
        <v>2780.296875</v>
      </c>
      <c r="P34" s="82">
        <f t="shared" si="45"/>
        <v>0.1274581505113018</v>
      </c>
      <c r="Q34" s="82">
        <f t="shared" si="46"/>
        <v>0.13187477194104089</v>
      </c>
      <c r="R34" s="55" t="str">
        <f t="shared" si="3"/>
        <v>C</v>
      </c>
      <c r="S34" s="85">
        <f>'2020-2021 исходные'!S34</f>
        <v>634454.24803030305</v>
      </c>
      <c r="T34" s="95">
        <f t="shared" si="47"/>
        <v>0.63660174550454729</v>
      </c>
      <c r="U34" s="95">
        <f t="shared" si="48"/>
        <v>0.58675508915896979</v>
      </c>
      <c r="V34" s="58" t="str">
        <f t="shared" si="4"/>
        <v>B</v>
      </c>
      <c r="W34" s="185" t="str">
        <f t="shared" si="15"/>
        <v>C</v>
      </c>
      <c r="X34" s="195">
        <f t="shared" si="16"/>
        <v>2</v>
      </c>
      <c r="Y34" s="177">
        <f t="shared" si="17"/>
        <v>2</v>
      </c>
      <c r="Z34" s="177">
        <f t="shared" si="18"/>
        <v>2</v>
      </c>
      <c r="AA34" s="177">
        <f t="shared" si="19"/>
        <v>2</v>
      </c>
      <c r="AB34" s="177">
        <f t="shared" si="20"/>
        <v>2.5</v>
      </c>
      <c r="AC34" s="196">
        <f t="shared" si="21"/>
        <v>2.1</v>
      </c>
    </row>
    <row r="35" spans="1:29" s="32" customFormat="1" x14ac:dyDescent="0.25">
      <c r="A35" s="143">
        <v>5</v>
      </c>
      <c r="B35" s="14">
        <v>31000</v>
      </c>
      <c r="C35" s="330" t="s">
        <v>97</v>
      </c>
      <c r="D35" s="79">
        <f>'2020-2021 исходные'!F35</f>
        <v>0.54497840097464534</v>
      </c>
      <c r="E35" s="66">
        <f t="shared" si="40"/>
        <v>0.55184150606895188</v>
      </c>
      <c r="F35" s="40" t="str">
        <f t="shared" si="0"/>
        <v>C</v>
      </c>
      <c r="G35" s="64">
        <f>'2020-2021 исходные'!I35</f>
        <v>14020.964970703126</v>
      </c>
      <c r="H35" s="66">
        <f t="shared" si="41"/>
        <v>0.13228280594891278</v>
      </c>
      <c r="I35" s="66">
        <f t="shared" si="42"/>
        <v>0.20520724984131258</v>
      </c>
      <c r="J35" s="73" t="str">
        <f t="shared" si="1"/>
        <v>C</v>
      </c>
      <c r="K35" s="70">
        <f>'2020-2021 исходные'!L35</f>
        <v>62310.090751953125</v>
      </c>
      <c r="L35" s="25">
        <f t="shared" si="43"/>
        <v>0.21034022250421214</v>
      </c>
      <c r="M35" s="66">
        <f t="shared" si="44"/>
        <v>0.252836373285313</v>
      </c>
      <c r="N35" s="84" t="str">
        <f t="shared" si="2"/>
        <v>C</v>
      </c>
      <c r="O35" s="50">
        <f>'2020-2021 исходные'!P35</f>
        <v>3976.5440136718753</v>
      </c>
      <c r="P35" s="66">
        <f t="shared" si="45"/>
        <v>0.1822981387228319</v>
      </c>
      <c r="Q35" s="66">
        <f t="shared" si="46"/>
        <v>0.13187477194104089</v>
      </c>
      <c r="R35" s="53" t="str">
        <f t="shared" si="3"/>
        <v>B</v>
      </c>
      <c r="S35" s="86">
        <f>'2020-2021 исходные'!S35</f>
        <v>602952.96076923085</v>
      </c>
      <c r="T35" s="94">
        <f t="shared" si="47"/>
        <v>0.60499383284843899</v>
      </c>
      <c r="U35" s="94">
        <f t="shared" si="48"/>
        <v>0.58675508915896979</v>
      </c>
      <c r="V35" s="84" t="str">
        <f t="shared" si="4"/>
        <v>B</v>
      </c>
      <c r="W35" s="183" t="str">
        <f t="shared" si="15"/>
        <v>C</v>
      </c>
      <c r="X35" s="195">
        <f t="shared" si="16"/>
        <v>2</v>
      </c>
      <c r="Y35" s="177">
        <f t="shared" si="17"/>
        <v>2</v>
      </c>
      <c r="Z35" s="177">
        <f t="shared" si="18"/>
        <v>2</v>
      </c>
      <c r="AA35" s="177">
        <f t="shared" si="19"/>
        <v>2.5</v>
      </c>
      <c r="AB35" s="177">
        <f t="shared" si="20"/>
        <v>2.5</v>
      </c>
      <c r="AC35" s="196">
        <f t="shared" si="21"/>
        <v>2.2000000000000002</v>
      </c>
    </row>
    <row r="36" spans="1:29" x14ac:dyDescent="0.25">
      <c r="A36" s="143">
        <v>6</v>
      </c>
      <c r="B36" s="14">
        <v>30130</v>
      </c>
      <c r="C36" s="330" t="s">
        <v>1</v>
      </c>
      <c r="D36" s="79">
        <f>'2020-2021 исходные'!F36</f>
        <v>0.51428032168434124</v>
      </c>
      <c r="E36" s="66">
        <f t="shared" si="40"/>
        <v>0.55184150606895188</v>
      </c>
      <c r="F36" s="40" t="str">
        <f t="shared" si="0"/>
        <v>C</v>
      </c>
      <c r="G36" s="64">
        <f>'2020-2021 исходные'!I36</f>
        <v>26953.948255813953</v>
      </c>
      <c r="H36" s="66">
        <f t="shared" si="41"/>
        <v>0.25430089256560406</v>
      </c>
      <c r="I36" s="66">
        <f t="shared" si="42"/>
        <v>0.20520724984131258</v>
      </c>
      <c r="J36" s="73" t="str">
        <f t="shared" si="1"/>
        <v>B</v>
      </c>
      <c r="K36" s="70">
        <f>'2020-2021 исходные'!L36</f>
        <v>129179.40848837209</v>
      </c>
      <c r="L36" s="25">
        <f t="shared" si="43"/>
        <v>0.43607103113639734</v>
      </c>
      <c r="M36" s="66">
        <f t="shared" si="44"/>
        <v>0.252836373285313</v>
      </c>
      <c r="N36" s="84" t="str">
        <f t="shared" si="2"/>
        <v>B</v>
      </c>
      <c r="O36" s="50">
        <f>'2020-2021 исходные'!P36</f>
        <v>0</v>
      </c>
      <c r="P36" s="66">
        <f t="shared" si="45"/>
        <v>0</v>
      </c>
      <c r="Q36" s="66">
        <f t="shared" si="46"/>
        <v>0.13187477194104089</v>
      </c>
      <c r="R36" s="53" t="str">
        <f t="shared" si="3"/>
        <v>D</v>
      </c>
      <c r="S36" s="86">
        <f>'2020-2021 исходные'!S36</f>
        <v>669111.05395348836</v>
      </c>
      <c r="T36" s="94">
        <f t="shared" si="47"/>
        <v>0.67137585760610008</v>
      </c>
      <c r="U36" s="94">
        <f t="shared" si="48"/>
        <v>0.58675508915896979</v>
      </c>
      <c r="V36" s="84" t="str">
        <f t="shared" si="4"/>
        <v>B</v>
      </c>
      <c r="W36" s="183" t="str">
        <f t="shared" si="15"/>
        <v>C</v>
      </c>
      <c r="X36" s="195">
        <f t="shared" si="16"/>
        <v>2</v>
      </c>
      <c r="Y36" s="177">
        <f t="shared" si="17"/>
        <v>2.5</v>
      </c>
      <c r="Z36" s="177">
        <f t="shared" si="18"/>
        <v>2.5</v>
      </c>
      <c r="AA36" s="177">
        <f t="shared" si="19"/>
        <v>1</v>
      </c>
      <c r="AB36" s="177">
        <f t="shared" si="20"/>
        <v>2.5</v>
      </c>
      <c r="AC36" s="196">
        <f t="shared" si="21"/>
        <v>2.1</v>
      </c>
    </row>
    <row r="37" spans="1:29" x14ac:dyDescent="0.25">
      <c r="A37" s="143">
        <v>7</v>
      </c>
      <c r="B37" s="14">
        <v>30160</v>
      </c>
      <c r="C37" s="330" t="s">
        <v>2</v>
      </c>
      <c r="D37" s="79">
        <f>'2020-2021 исходные'!F37</f>
        <v>0.28826065976334642</v>
      </c>
      <c r="E37" s="66">
        <f t="shared" si="40"/>
        <v>0.55184150606895188</v>
      </c>
      <c r="F37" s="40" t="str">
        <f t="shared" ref="F37:F68" si="49">IF(D37&gt;=$D$130,"A",IF(D37&gt;=$D$126,"B",IF(D37&gt;=$D$131,"C","D")))</f>
        <v>C</v>
      </c>
      <c r="G37" s="64">
        <f>'2020-2021 исходные'!I37</f>
        <v>11743.56438794727</v>
      </c>
      <c r="H37" s="66">
        <f t="shared" si="41"/>
        <v>0.11079634335620824</v>
      </c>
      <c r="I37" s="66">
        <f t="shared" si="42"/>
        <v>0.20520724984131258</v>
      </c>
      <c r="J37" s="73" t="str">
        <f t="shared" ref="J37:J68" si="50">IF(G37&gt;=$G$130,"A",IF(G37&gt;=$G$126,"B",IF(G37&gt;=$G$131,"C","D")))</f>
        <v>C</v>
      </c>
      <c r="K37" s="70">
        <f>'2020-2021 исходные'!L37</f>
        <v>52925.796544256118</v>
      </c>
      <c r="L37" s="25">
        <f t="shared" si="43"/>
        <v>0.17866165314455981</v>
      </c>
      <c r="M37" s="66">
        <f t="shared" si="44"/>
        <v>0.252836373285313</v>
      </c>
      <c r="N37" s="84" t="str">
        <f t="shared" ref="N37:N68" si="51">IF(K37&gt;=$K$130,"A",IF(K37&gt;=$K$126,"B",IF(K37&gt;=$K$131,"C","D")))</f>
        <v>C</v>
      </c>
      <c r="O37" s="50">
        <f>'2020-2021 исходные'!P37</f>
        <v>2982.1777118644068</v>
      </c>
      <c r="P37" s="66">
        <f t="shared" si="45"/>
        <v>0.13671304639014967</v>
      </c>
      <c r="Q37" s="66">
        <f t="shared" si="46"/>
        <v>0.13187477194104089</v>
      </c>
      <c r="R37" s="53" t="str">
        <f t="shared" ref="R37:R68" si="52">IF(O37&gt;=$O$130,"A",IF(O37&gt;=$O$126,"B",IF(O37&gt;=$O$131,"C","D")))</f>
        <v>B</v>
      </c>
      <c r="S37" s="86">
        <f>'2020-2021 исходные'!S37</f>
        <v>646999.3225454546</v>
      </c>
      <c r="T37" s="94">
        <f t="shared" si="47"/>
        <v>0.64918928252336894</v>
      </c>
      <c r="U37" s="94">
        <f t="shared" si="48"/>
        <v>0.58675508915896979</v>
      </c>
      <c r="V37" s="84" t="str">
        <f t="shared" ref="V37:V68" si="53">IF(S37&gt;=$S$130,"A",IF(S37&gt;=$S$126,"B",IF(S37&gt;=$S$131,"C","D")))</f>
        <v>B</v>
      </c>
      <c r="W37" s="183" t="str">
        <f t="shared" si="15"/>
        <v>C</v>
      </c>
      <c r="X37" s="195">
        <f t="shared" si="16"/>
        <v>2</v>
      </c>
      <c r="Y37" s="177">
        <f t="shared" si="17"/>
        <v>2</v>
      </c>
      <c r="Z37" s="177">
        <f t="shared" si="18"/>
        <v>2</v>
      </c>
      <c r="AA37" s="177">
        <f t="shared" si="19"/>
        <v>2.5</v>
      </c>
      <c r="AB37" s="177">
        <f t="shared" si="20"/>
        <v>2.5</v>
      </c>
      <c r="AC37" s="196">
        <f t="shared" si="21"/>
        <v>2.2000000000000002</v>
      </c>
    </row>
    <row r="38" spans="1:29" x14ac:dyDescent="0.25">
      <c r="A38" s="143">
        <v>8</v>
      </c>
      <c r="B38" s="14">
        <v>30310</v>
      </c>
      <c r="C38" s="330" t="s">
        <v>17</v>
      </c>
      <c r="D38" s="79">
        <f>'2020-2021 исходные'!F38</f>
        <v>0.57147688206166236</v>
      </c>
      <c r="E38" s="66">
        <f t="shared" si="40"/>
        <v>0.55184150606895188</v>
      </c>
      <c r="F38" s="40" t="str">
        <f t="shared" si="49"/>
        <v>B</v>
      </c>
      <c r="G38" s="64">
        <f>'2020-2021 исходные'!I38</f>
        <v>14033.654273356402</v>
      </c>
      <c r="H38" s="66">
        <f t="shared" si="41"/>
        <v>0.13240252499564159</v>
      </c>
      <c r="I38" s="66">
        <f t="shared" si="42"/>
        <v>0.20520724984131258</v>
      </c>
      <c r="J38" s="73" t="str">
        <f t="shared" si="50"/>
        <v>C</v>
      </c>
      <c r="K38" s="70">
        <f>'2020-2021 исходные'!L38</f>
        <v>70366.133321799309</v>
      </c>
      <c r="L38" s="25">
        <f t="shared" si="43"/>
        <v>0.23753501176219016</v>
      </c>
      <c r="M38" s="66">
        <f t="shared" si="44"/>
        <v>0.252836373285313</v>
      </c>
      <c r="N38" s="84" t="str">
        <f t="shared" si="51"/>
        <v>C</v>
      </c>
      <c r="O38" s="50">
        <f>'2020-2021 исходные'!P38</f>
        <v>3055.8297404844288</v>
      </c>
      <c r="P38" s="66">
        <f t="shared" si="45"/>
        <v>0.14008950285194874</v>
      </c>
      <c r="Q38" s="66">
        <f t="shared" si="46"/>
        <v>0.13187477194104089</v>
      </c>
      <c r="R38" s="53" t="str">
        <f t="shared" si="52"/>
        <v>B</v>
      </c>
      <c r="S38" s="86">
        <f>'2020-2021 исходные'!S38</f>
        <v>575221.23658536584</v>
      </c>
      <c r="T38" s="94">
        <f t="shared" si="47"/>
        <v>0.57716824246724585</v>
      </c>
      <c r="U38" s="94">
        <f t="shared" si="48"/>
        <v>0.58675508915896979</v>
      </c>
      <c r="V38" s="84" t="str">
        <f t="shared" si="53"/>
        <v>C</v>
      </c>
      <c r="W38" s="183" t="str">
        <f t="shared" si="15"/>
        <v>C</v>
      </c>
      <c r="X38" s="195">
        <f t="shared" si="16"/>
        <v>2.5</v>
      </c>
      <c r="Y38" s="177">
        <f t="shared" si="17"/>
        <v>2</v>
      </c>
      <c r="Z38" s="177">
        <f t="shared" si="18"/>
        <v>2</v>
      </c>
      <c r="AA38" s="177">
        <f t="shared" si="19"/>
        <v>2.5</v>
      </c>
      <c r="AB38" s="177">
        <f t="shared" si="20"/>
        <v>2</v>
      </c>
      <c r="AC38" s="196">
        <f t="shared" si="21"/>
        <v>2.2000000000000002</v>
      </c>
    </row>
    <row r="39" spans="1:29" x14ac:dyDescent="0.25">
      <c r="A39" s="143">
        <v>9</v>
      </c>
      <c r="B39" s="14">
        <v>30440</v>
      </c>
      <c r="C39" s="330" t="s">
        <v>18</v>
      </c>
      <c r="D39" s="79">
        <f>'2020-2021 исходные'!F39</f>
        <v>0.63812885920002616</v>
      </c>
      <c r="E39" s="66">
        <f t="shared" si="40"/>
        <v>0.55184150606895188</v>
      </c>
      <c r="F39" s="40" t="str">
        <f t="shared" si="49"/>
        <v>B</v>
      </c>
      <c r="G39" s="64">
        <f>'2020-2021 исходные'!I39</f>
        <v>12169.072255729796</v>
      </c>
      <c r="H39" s="66">
        <f t="shared" si="41"/>
        <v>0.11481085839288539</v>
      </c>
      <c r="I39" s="66">
        <f t="shared" si="42"/>
        <v>0.20520724984131258</v>
      </c>
      <c r="J39" s="73" t="str">
        <f t="shared" si="50"/>
        <v>C</v>
      </c>
      <c r="K39" s="70">
        <f>'2020-2021 исходные'!L39</f>
        <v>63289.699469240048</v>
      </c>
      <c r="L39" s="25">
        <f t="shared" si="43"/>
        <v>0.21364708842391453</v>
      </c>
      <c r="M39" s="66">
        <f t="shared" si="44"/>
        <v>0.252836373285313</v>
      </c>
      <c r="N39" s="84" t="str">
        <f t="shared" si="51"/>
        <v>C</v>
      </c>
      <c r="O39" s="50">
        <f>'2020-2021 исходные'!P39</f>
        <v>0</v>
      </c>
      <c r="P39" s="66">
        <f t="shared" si="45"/>
        <v>0</v>
      </c>
      <c r="Q39" s="66">
        <f t="shared" si="46"/>
        <v>0.13187477194104089</v>
      </c>
      <c r="R39" s="53" t="str">
        <f t="shared" si="52"/>
        <v>D</v>
      </c>
      <c r="S39" s="86">
        <f>'2020-2021 исходные'!S39</f>
        <v>601786.25925925921</v>
      </c>
      <c r="T39" s="94">
        <f t="shared" si="47"/>
        <v>0.60382318229319942</v>
      </c>
      <c r="U39" s="94">
        <f t="shared" si="48"/>
        <v>0.58675508915896979</v>
      </c>
      <c r="V39" s="84" t="str">
        <f t="shared" si="53"/>
        <v>B</v>
      </c>
      <c r="W39" s="183" t="str">
        <f t="shared" si="15"/>
        <v>C</v>
      </c>
      <c r="X39" s="195">
        <f t="shared" si="16"/>
        <v>2.5</v>
      </c>
      <c r="Y39" s="177">
        <f t="shared" si="17"/>
        <v>2</v>
      </c>
      <c r="Z39" s="177">
        <f t="shared" si="18"/>
        <v>2</v>
      </c>
      <c r="AA39" s="177">
        <f t="shared" si="19"/>
        <v>1</v>
      </c>
      <c r="AB39" s="177">
        <f t="shared" si="20"/>
        <v>2.5</v>
      </c>
      <c r="AC39" s="196">
        <f t="shared" si="21"/>
        <v>2</v>
      </c>
    </row>
    <row r="40" spans="1:29" x14ac:dyDescent="0.25">
      <c r="A40" s="143">
        <v>10</v>
      </c>
      <c r="B40" s="14">
        <v>30500</v>
      </c>
      <c r="C40" s="330" t="s">
        <v>19</v>
      </c>
      <c r="D40" s="79">
        <f>'2020-2021 исходные'!F40</f>
        <v>0.41108483342794117</v>
      </c>
      <c r="E40" s="66">
        <f t="shared" si="40"/>
        <v>0.55184150606895188</v>
      </c>
      <c r="F40" s="40" t="str">
        <f t="shared" si="49"/>
        <v>C</v>
      </c>
      <c r="G40" s="64">
        <f>'2020-2021 исходные'!I40</f>
        <v>25431.565411471322</v>
      </c>
      <c r="H40" s="66">
        <f t="shared" si="41"/>
        <v>0.23993775316693036</v>
      </c>
      <c r="I40" s="66">
        <f t="shared" si="42"/>
        <v>0.20520724984131258</v>
      </c>
      <c r="J40" s="73" t="str">
        <f t="shared" si="50"/>
        <v>B</v>
      </c>
      <c r="K40" s="70">
        <f>'2020-2021 исходные'!L40</f>
        <v>71154.779526184531</v>
      </c>
      <c r="L40" s="25">
        <f t="shared" si="43"/>
        <v>0.24019724537645096</v>
      </c>
      <c r="M40" s="66">
        <f t="shared" si="44"/>
        <v>0.252836373285313</v>
      </c>
      <c r="N40" s="84" t="str">
        <f t="shared" si="51"/>
        <v>C</v>
      </c>
      <c r="O40" s="50">
        <f>'2020-2021 исходные'!P40</f>
        <v>0</v>
      </c>
      <c r="P40" s="66">
        <f t="shared" si="45"/>
        <v>0</v>
      </c>
      <c r="Q40" s="66">
        <f t="shared" si="46"/>
        <v>0.13187477194104089</v>
      </c>
      <c r="R40" s="53" t="str">
        <f t="shared" si="52"/>
        <v>D</v>
      </c>
      <c r="S40" s="86">
        <f>'2020-2021 исходные'!S40</f>
        <v>685414.72</v>
      </c>
      <c r="T40" s="94">
        <f t="shared" si="47"/>
        <v>0.68773470821755789</v>
      </c>
      <c r="U40" s="94">
        <f t="shared" si="48"/>
        <v>0.58675508915896979</v>
      </c>
      <c r="V40" s="84" t="str">
        <f t="shared" si="53"/>
        <v>B</v>
      </c>
      <c r="W40" s="186" t="str">
        <f t="shared" si="15"/>
        <v>C</v>
      </c>
      <c r="X40" s="195">
        <f t="shared" si="16"/>
        <v>2</v>
      </c>
      <c r="Y40" s="177">
        <f t="shared" si="17"/>
        <v>2.5</v>
      </c>
      <c r="Z40" s="177">
        <f t="shared" si="18"/>
        <v>2</v>
      </c>
      <c r="AA40" s="177">
        <f t="shared" si="19"/>
        <v>1</v>
      </c>
      <c r="AB40" s="177">
        <f t="shared" si="20"/>
        <v>2.5</v>
      </c>
      <c r="AC40" s="196">
        <f t="shared" si="21"/>
        <v>2</v>
      </c>
    </row>
    <row r="41" spans="1:29" x14ac:dyDescent="0.25">
      <c r="A41" s="24">
        <v>11</v>
      </c>
      <c r="B41" s="14">
        <v>30530</v>
      </c>
      <c r="C41" s="330" t="s">
        <v>21</v>
      </c>
      <c r="D41" s="79">
        <f>'2020-2021 исходные'!F41</f>
        <v>0.55698619335208177</v>
      </c>
      <c r="E41" s="66">
        <f t="shared" si="40"/>
        <v>0.55184150606895188</v>
      </c>
      <c r="F41" s="40" t="str">
        <f t="shared" si="49"/>
        <v>B</v>
      </c>
      <c r="G41" s="64">
        <f>'2020-2021 исходные'!I41</f>
        <v>6033.5297607655493</v>
      </c>
      <c r="H41" s="66">
        <f t="shared" si="41"/>
        <v>5.6924202306905453E-2</v>
      </c>
      <c r="I41" s="66">
        <f t="shared" si="42"/>
        <v>0.20520724984131258</v>
      </c>
      <c r="J41" s="73" t="str">
        <f t="shared" si="50"/>
        <v>D</v>
      </c>
      <c r="K41" s="70">
        <f>'2020-2021 исходные'!L41</f>
        <v>59109.594620642521</v>
      </c>
      <c r="L41" s="25">
        <f t="shared" si="43"/>
        <v>0.19953630518905976</v>
      </c>
      <c r="M41" s="66">
        <f t="shared" si="44"/>
        <v>0.252836373285313</v>
      </c>
      <c r="N41" s="84" t="str">
        <f t="shared" si="51"/>
        <v>C</v>
      </c>
      <c r="O41" s="50">
        <f>'2020-2021 исходные'!P41</f>
        <v>0</v>
      </c>
      <c r="P41" s="66">
        <f t="shared" si="45"/>
        <v>0</v>
      </c>
      <c r="Q41" s="66">
        <f t="shared" si="46"/>
        <v>0.13187477194104089</v>
      </c>
      <c r="R41" s="53" t="str">
        <f t="shared" si="52"/>
        <v>D</v>
      </c>
      <c r="S41" s="86">
        <f>'2020-2021 исходные'!S41</f>
        <v>602733.73333333328</v>
      </c>
      <c r="T41" s="94">
        <f t="shared" si="47"/>
        <v>0.60477386337264438</v>
      </c>
      <c r="U41" s="94">
        <f t="shared" si="48"/>
        <v>0.58675508915896979</v>
      </c>
      <c r="V41" s="84" t="str">
        <f t="shared" si="53"/>
        <v>B</v>
      </c>
      <c r="W41" s="185" t="str">
        <f t="shared" si="15"/>
        <v>C</v>
      </c>
      <c r="X41" s="195">
        <f t="shared" si="16"/>
        <v>2.5</v>
      </c>
      <c r="Y41" s="177">
        <f t="shared" si="17"/>
        <v>1</v>
      </c>
      <c r="Z41" s="177">
        <f t="shared" si="18"/>
        <v>2</v>
      </c>
      <c r="AA41" s="177">
        <f t="shared" si="19"/>
        <v>1</v>
      </c>
      <c r="AB41" s="177">
        <f t="shared" si="20"/>
        <v>2.5</v>
      </c>
      <c r="AC41" s="196">
        <f t="shared" si="21"/>
        <v>1.8</v>
      </c>
    </row>
    <row r="42" spans="1:29" x14ac:dyDescent="0.25">
      <c r="A42" s="24">
        <v>12</v>
      </c>
      <c r="B42" s="14">
        <v>30640</v>
      </c>
      <c r="C42" s="330" t="s">
        <v>24</v>
      </c>
      <c r="D42" s="323">
        <f>'2020-2021 исходные'!F42</f>
        <v>0.51476978642419269</v>
      </c>
      <c r="E42" s="66">
        <f t="shared" si="40"/>
        <v>0.55184150606895188</v>
      </c>
      <c r="F42" s="40" t="str">
        <f t="shared" si="49"/>
        <v>C</v>
      </c>
      <c r="G42" s="64">
        <f>'2020-2021 исходные'!I42</f>
        <v>15176.637350705754</v>
      </c>
      <c r="H42" s="66">
        <f t="shared" si="41"/>
        <v>0.14318616285079794</v>
      </c>
      <c r="I42" s="66">
        <f t="shared" si="42"/>
        <v>0.20520724984131258</v>
      </c>
      <c r="J42" s="73" t="str">
        <f t="shared" si="50"/>
        <v>C</v>
      </c>
      <c r="K42" s="70">
        <f>'2020-2021 исходные'!L42</f>
        <v>59234.847372421282</v>
      </c>
      <c r="L42" s="25">
        <f t="shared" si="43"/>
        <v>0.19995912100204402</v>
      </c>
      <c r="M42" s="66">
        <f t="shared" si="44"/>
        <v>0.252836373285313</v>
      </c>
      <c r="N42" s="84" t="str">
        <f t="shared" si="51"/>
        <v>C</v>
      </c>
      <c r="O42" s="50">
        <f>'2020-2021 исходные'!P42</f>
        <v>0</v>
      </c>
      <c r="P42" s="66">
        <f t="shared" si="45"/>
        <v>0</v>
      </c>
      <c r="Q42" s="66">
        <f t="shared" si="46"/>
        <v>0.13187477194104089</v>
      </c>
      <c r="R42" s="53" t="str">
        <f t="shared" si="52"/>
        <v>D</v>
      </c>
      <c r="S42" s="86">
        <f>'2020-2021 исходные'!S42</f>
        <v>632226.19642857148</v>
      </c>
      <c r="T42" s="94">
        <f t="shared" si="47"/>
        <v>0.63436615240521832</v>
      </c>
      <c r="U42" s="94">
        <f t="shared" si="48"/>
        <v>0.58675508915896979</v>
      </c>
      <c r="V42" s="84" t="str">
        <f t="shared" si="53"/>
        <v>B</v>
      </c>
      <c r="W42" s="183" t="str">
        <f t="shared" si="15"/>
        <v>C</v>
      </c>
      <c r="X42" s="195">
        <f t="shared" si="16"/>
        <v>2</v>
      </c>
      <c r="Y42" s="177">
        <f t="shared" si="17"/>
        <v>2</v>
      </c>
      <c r="Z42" s="177">
        <f t="shared" si="18"/>
        <v>2</v>
      </c>
      <c r="AA42" s="177">
        <f t="shared" si="19"/>
        <v>1</v>
      </c>
      <c r="AB42" s="177">
        <f t="shared" si="20"/>
        <v>2.5</v>
      </c>
      <c r="AC42" s="196">
        <f t="shared" si="21"/>
        <v>1.9</v>
      </c>
    </row>
    <row r="43" spans="1:29" x14ac:dyDescent="0.25">
      <c r="A43" s="24">
        <v>13</v>
      </c>
      <c r="B43" s="14">
        <v>30650</v>
      </c>
      <c r="C43" s="330" t="s">
        <v>25</v>
      </c>
      <c r="D43" s="79">
        <f>'2020-2021 исходные'!F43</f>
        <v>0.50148271523266685</v>
      </c>
      <c r="E43" s="66">
        <f t="shared" si="40"/>
        <v>0.55184150606895188</v>
      </c>
      <c r="F43" s="40" t="str">
        <f t="shared" si="49"/>
        <v>C</v>
      </c>
      <c r="G43" s="64">
        <f>'2020-2021 исходные'!I43</f>
        <v>19698.735198637911</v>
      </c>
      <c r="H43" s="66">
        <f t="shared" si="41"/>
        <v>0.18585054389375316</v>
      </c>
      <c r="I43" s="66">
        <f t="shared" si="42"/>
        <v>0.20520724984131258</v>
      </c>
      <c r="J43" s="73" t="str">
        <f t="shared" si="50"/>
        <v>C</v>
      </c>
      <c r="K43" s="70">
        <f>'2020-2021 исходные'!L43</f>
        <v>80814.887003405223</v>
      </c>
      <c r="L43" s="25">
        <f t="shared" si="43"/>
        <v>0.2728068778076076</v>
      </c>
      <c r="M43" s="66">
        <f t="shared" si="44"/>
        <v>0.252836373285313</v>
      </c>
      <c r="N43" s="84" t="str">
        <f t="shared" si="51"/>
        <v>B</v>
      </c>
      <c r="O43" s="50">
        <f>'2020-2021 исходные'!P43</f>
        <v>0</v>
      </c>
      <c r="P43" s="66">
        <f t="shared" si="45"/>
        <v>0</v>
      </c>
      <c r="Q43" s="66">
        <f t="shared" si="46"/>
        <v>0.13187477194104089</v>
      </c>
      <c r="R43" s="53" t="str">
        <f t="shared" si="52"/>
        <v>D</v>
      </c>
      <c r="S43" s="86">
        <f>'2020-2021 исходные'!S43</f>
        <v>657338.09523809527</v>
      </c>
      <c r="T43" s="94">
        <f t="shared" si="47"/>
        <v>0.65956304984062308</v>
      </c>
      <c r="U43" s="94">
        <f t="shared" si="48"/>
        <v>0.58675508915896979</v>
      </c>
      <c r="V43" s="84" t="str">
        <f t="shared" si="53"/>
        <v>B</v>
      </c>
      <c r="W43" s="183" t="str">
        <f t="shared" si="15"/>
        <v>C</v>
      </c>
      <c r="X43" s="195">
        <f t="shared" si="16"/>
        <v>2</v>
      </c>
      <c r="Y43" s="177">
        <f t="shared" si="17"/>
        <v>2</v>
      </c>
      <c r="Z43" s="177">
        <f t="shared" si="18"/>
        <v>2.5</v>
      </c>
      <c r="AA43" s="177">
        <f t="shared" si="19"/>
        <v>1</v>
      </c>
      <c r="AB43" s="177">
        <f t="shared" si="20"/>
        <v>2.5</v>
      </c>
      <c r="AC43" s="196">
        <f t="shared" si="21"/>
        <v>2</v>
      </c>
    </row>
    <row r="44" spans="1:29" x14ac:dyDescent="0.25">
      <c r="A44" s="24">
        <v>14</v>
      </c>
      <c r="B44" s="14">
        <v>30790</v>
      </c>
      <c r="C44" s="330" t="s">
        <v>26</v>
      </c>
      <c r="D44" s="79">
        <f>'2020-2021 исходные'!F44</f>
        <v>0.41798929146817376</v>
      </c>
      <c r="E44" s="66">
        <f t="shared" si="40"/>
        <v>0.55184150606895188</v>
      </c>
      <c r="F44" s="40" t="str">
        <f t="shared" si="49"/>
        <v>C</v>
      </c>
      <c r="G44" s="64">
        <f>'2020-2021 исходные'!I44</f>
        <v>21961.248183118743</v>
      </c>
      <c r="H44" s="66">
        <f t="shared" si="41"/>
        <v>0.207196547304242</v>
      </c>
      <c r="I44" s="66">
        <f t="shared" si="42"/>
        <v>0.20520724984131258</v>
      </c>
      <c r="J44" s="73" t="str">
        <f t="shared" si="50"/>
        <v>C</v>
      </c>
      <c r="K44" s="70">
        <f>'2020-2021 исходные'!L44</f>
        <v>63505.769613733908</v>
      </c>
      <c r="L44" s="25">
        <f t="shared" si="43"/>
        <v>0.21437647658112777</v>
      </c>
      <c r="M44" s="66">
        <f t="shared" si="44"/>
        <v>0.252836373285313</v>
      </c>
      <c r="N44" s="84" t="str">
        <f t="shared" si="51"/>
        <v>C</v>
      </c>
      <c r="O44" s="50">
        <f>'2020-2021 исходные'!P44</f>
        <v>0</v>
      </c>
      <c r="P44" s="66">
        <f t="shared" si="45"/>
        <v>0</v>
      </c>
      <c r="Q44" s="66">
        <f t="shared" si="46"/>
        <v>0.13187477194104089</v>
      </c>
      <c r="R44" s="53" t="str">
        <f t="shared" si="52"/>
        <v>D</v>
      </c>
      <c r="S44" s="86">
        <f>'2020-2021 исходные'!S44</f>
        <v>572577.19999999995</v>
      </c>
      <c r="T44" s="94">
        <f t="shared" si="47"/>
        <v>0.57451525636045031</v>
      </c>
      <c r="U44" s="94">
        <f t="shared" si="48"/>
        <v>0.58675508915896979</v>
      </c>
      <c r="V44" s="84" t="str">
        <f t="shared" si="53"/>
        <v>C</v>
      </c>
      <c r="W44" s="185" t="str">
        <f t="shared" si="15"/>
        <v>C</v>
      </c>
      <c r="X44" s="195">
        <f t="shared" si="16"/>
        <v>2</v>
      </c>
      <c r="Y44" s="177">
        <f t="shared" si="17"/>
        <v>2</v>
      </c>
      <c r="Z44" s="177">
        <f t="shared" si="18"/>
        <v>2</v>
      </c>
      <c r="AA44" s="177">
        <f t="shared" si="19"/>
        <v>1</v>
      </c>
      <c r="AB44" s="177">
        <f t="shared" si="20"/>
        <v>2</v>
      </c>
      <c r="AC44" s="196">
        <f t="shared" si="21"/>
        <v>1.8</v>
      </c>
    </row>
    <row r="45" spans="1:29" x14ac:dyDescent="0.25">
      <c r="A45" s="24">
        <v>15</v>
      </c>
      <c r="B45" s="14">
        <v>30890</v>
      </c>
      <c r="C45" s="330" t="s">
        <v>7</v>
      </c>
      <c r="D45" s="79">
        <f>'2020-2021 исходные'!F45</f>
        <v>0.63474739208664666</v>
      </c>
      <c r="E45" s="66">
        <f t="shared" si="40"/>
        <v>0.55184150606895188</v>
      </c>
      <c r="F45" s="40" t="str">
        <f t="shared" si="49"/>
        <v>B</v>
      </c>
      <c r="G45" s="64">
        <f>'2020-2021 исходные'!I45</f>
        <v>10897.922988668555</v>
      </c>
      <c r="H45" s="66">
        <f t="shared" si="41"/>
        <v>0.1028180182297356</v>
      </c>
      <c r="I45" s="66">
        <f t="shared" si="42"/>
        <v>0.20520724984131258</v>
      </c>
      <c r="J45" s="73" t="str">
        <f t="shared" si="50"/>
        <v>D</v>
      </c>
      <c r="K45" s="70">
        <f>'2020-2021 исходные'!L45</f>
        <v>65629.055934844189</v>
      </c>
      <c r="L45" s="25">
        <f t="shared" si="43"/>
        <v>0.2215440558902381</v>
      </c>
      <c r="M45" s="66">
        <f t="shared" si="44"/>
        <v>0.252836373285313</v>
      </c>
      <c r="N45" s="84" t="str">
        <f t="shared" si="51"/>
        <v>C</v>
      </c>
      <c r="O45" s="50">
        <f>'2020-2021 исходные'!P45</f>
        <v>0</v>
      </c>
      <c r="P45" s="66">
        <f t="shared" si="45"/>
        <v>0</v>
      </c>
      <c r="Q45" s="66">
        <f t="shared" si="46"/>
        <v>0.13187477194104089</v>
      </c>
      <c r="R45" s="53" t="str">
        <f t="shared" si="52"/>
        <v>D</v>
      </c>
      <c r="S45" s="86">
        <f>'2020-2021 исходные'!S45</f>
        <v>645144.91585365857</v>
      </c>
      <c r="T45" s="94">
        <f t="shared" si="47"/>
        <v>0.64732859904534412</v>
      </c>
      <c r="U45" s="94">
        <f t="shared" si="48"/>
        <v>0.58675508915896979</v>
      </c>
      <c r="V45" s="84" t="str">
        <f t="shared" si="53"/>
        <v>B</v>
      </c>
      <c r="W45" s="183" t="str">
        <f t="shared" si="15"/>
        <v>C</v>
      </c>
      <c r="X45" s="195">
        <f t="shared" si="16"/>
        <v>2.5</v>
      </c>
      <c r="Y45" s="177">
        <f t="shared" si="17"/>
        <v>1</v>
      </c>
      <c r="Z45" s="177">
        <f t="shared" si="18"/>
        <v>2</v>
      </c>
      <c r="AA45" s="177">
        <f t="shared" si="19"/>
        <v>1</v>
      </c>
      <c r="AB45" s="177">
        <f t="shared" si="20"/>
        <v>2.5</v>
      </c>
      <c r="AC45" s="196">
        <f t="shared" si="21"/>
        <v>1.8</v>
      </c>
    </row>
    <row r="46" spans="1:29" x14ac:dyDescent="0.25">
      <c r="A46" s="24">
        <v>16</v>
      </c>
      <c r="B46" s="14">
        <v>30940</v>
      </c>
      <c r="C46" s="330" t="s">
        <v>10</v>
      </c>
      <c r="D46" s="79">
        <f>'2020-2021 исходные'!F46</f>
        <v>0.44942265763887179</v>
      </c>
      <c r="E46" s="66">
        <f t="shared" si="40"/>
        <v>0.55184150606895188</v>
      </c>
      <c r="F46" s="40" t="str">
        <f t="shared" si="49"/>
        <v>C</v>
      </c>
      <c r="G46" s="64">
        <f>'2020-2021 исходные'!I46</f>
        <v>17312.926582167835</v>
      </c>
      <c r="H46" s="66">
        <f t="shared" si="41"/>
        <v>0.16334129015100393</v>
      </c>
      <c r="I46" s="66">
        <f t="shared" si="42"/>
        <v>0.20520724984131258</v>
      </c>
      <c r="J46" s="73" t="str">
        <f t="shared" si="50"/>
        <v>C</v>
      </c>
      <c r="K46" s="70">
        <f>'2020-2021 исходные'!L46</f>
        <v>57841.405760489506</v>
      </c>
      <c r="L46" s="25">
        <f t="shared" si="43"/>
        <v>0.19525527905344003</v>
      </c>
      <c r="M46" s="66">
        <f t="shared" si="44"/>
        <v>0.252836373285313</v>
      </c>
      <c r="N46" s="84" t="str">
        <f t="shared" si="51"/>
        <v>C</v>
      </c>
      <c r="O46" s="50">
        <f>'2020-2021 исходные'!P46</f>
        <v>2706.2946503496505</v>
      </c>
      <c r="P46" s="66">
        <f t="shared" si="45"/>
        <v>0.12406563988681843</v>
      </c>
      <c r="Q46" s="66">
        <f t="shared" si="46"/>
        <v>0.13187477194104089</v>
      </c>
      <c r="R46" s="53" t="str">
        <f t="shared" si="52"/>
        <v>C</v>
      </c>
      <c r="S46" s="86">
        <f>'2020-2021 исходные'!S46</f>
        <v>554271.14666666661</v>
      </c>
      <c r="T46" s="94">
        <f t="shared" si="47"/>
        <v>0.5561472407919853</v>
      </c>
      <c r="U46" s="94">
        <f t="shared" si="48"/>
        <v>0.58675508915896979</v>
      </c>
      <c r="V46" s="84" t="str">
        <f t="shared" si="53"/>
        <v>C</v>
      </c>
      <c r="W46" s="183" t="str">
        <f t="shared" si="15"/>
        <v>C</v>
      </c>
      <c r="X46" s="195">
        <f t="shared" si="16"/>
        <v>2</v>
      </c>
      <c r="Y46" s="177">
        <f t="shared" si="17"/>
        <v>2</v>
      </c>
      <c r="Z46" s="177">
        <f t="shared" si="18"/>
        <v>2</v>
      </c>
      <c r="AA46" s="177">
        <f t="shared" si="19"/>
        <v>2</v>
      </c>
      <c r="AB46" s="177">
        <f t="shared" si="20"/>
        <v>2</v>
      </c>
      <c r="AC46" s="196">
        <f t="shared" si="21"/>
        <v>2</v>
      </c>
    </row>
    <row r="47" spans="1:29" ht="15.75" thickBot="1" x14ac:dyDescent="0.3">
      <c r="A47" s="24">
        <v>17</v>
      </c>
      <c r="B47" s="15">
        <v>31480</v>
      </c>
      <c r="C47" s="331" t="s">
        <v>98</v>
      </c>
      <c r="D47" s="80">
        <f>'2020-2021 исходные'!F47</f>
        <v>0.67369096072770296</v>
      </c>
      <c r="E47" s="67">
        <f t="shared" si="40"/>
        <v>0.55184150606895188</v>
      </c>
      <c r="F47" s="45" t="str">
        <f t="shared" si="49"/>
        <v>B</v>
      </c>
      <c r="G47" s="65">
        <f>'2020-2021 исходные'!I47</f>
        <v>18558.872113884558</v>
      </c>
      <c r="H47" s="67">
        <f t="shared" si="41"/>
        <v>0.17509634205644586</v>
      </c>
      <c r="I47" s="67">
        <f t="shared" si="42"/>
        <v>0.20520724984131258</v>
      </c>
      <c r="J47" s="74" t="str">
        <f t="shared" si="50"/>
        <v>C</v>
      </c>
      <c r="K47" s="83">
        <f>'2020-2021 исходные'!L47</f>
        <v>114127.11209048361</v>
      </c>
      <c r="L47" s="19">
        <f t="shared" si="43"/>
        <v>0.385258982312155</v>
      </c>
      <c r="M47" s="67">
        <f t="shared" si="44"/>
        <v>0.252836373285313</v>
      </c>
      <c r="N47" s="59" t="str">
        <f t="shared" si="51"/>
        <v>B</v>
      </c>
      <c r="O47" s="51">
        <f>'2020-2021 исходные'!P47</f>
        <v>18926.926903276129</v>
      </c>
      <c r="P47" s="67">
        <f t="shared" si="45"/>
        <v>0.86767392347415284</v>
      </c>
      <c r="Q47" s="67">
        <f t="shared" si="46"/>
        <v>0.13187477194104089</v>
      </c>
      <c r="R47" s="54" t="str">
        <f t="shared" si="52"/>
        <v>A</v>
      </c>
      <c r="S47" s="87">
        <f>'2020-2021 исходные'!S47</f>
        <v>618021.00362903229</v>
      </c>
      <c r="T47" s="97">
        <f t="shared" si="47"/>
        <v>0.62011287794218195</v>
      </c>
      <c r="U47" s="97">
        <f t="shared" si="48"/>
        <v>0.58675508915896979</v>
      </c>
      <c r="V47" s="59" t="str">
        <f t="shared" si="53"/>
        <v>B</v>
      </c>
      <c r="W47" s="185" t="str">
        <f t="shared" si="15"/>
        <v>B</v>
      </c>
      <c r="X47" s="191">
        <f t="shared" si="16"/>
        <v>2.5</v>
      </c>
      <c r="Y47" s="179">
        <f t="shared" si="17"/>
        <v>2</v>
      </c>
      <c r="Z47" s="179">
        <f t="shared" si="18"/>
        <v>2.5</v>
      </c>
      <c r="AA47" s="179">
        <f t="shared" si="19"/>
        <v>4.2</v>
      </c>
      <c r="AB47" s="179">
        <f t="shared" si="20"/>
        <v>2.5</v>
      </c>
      <c r="AC47" s="192">
        <f t="shared" si="21"/>
        <v>2.7399999999999998</v>
      </c>
    </row>
    <row r="48" spans="1:29" ht="15.75" thickBot="1" x14ac:dyDescent="0.3">
      <c r="A48" s="11"/>
      <c r="B48" s="120"/>
      <c r="C48" s="122" t="s">
        <v>174</v>
      </c>
      <c r="D48" s="77">
        <f>AVERAGE(D49:D67)</f>
        <v>0.42348565961692869</v>
      </c>
      <c r="E48" s="29"/>
      <c r="F48" s="49" t="str">
        <f t="shared" si="49"/>
        <v>C</v>
      </c>
      <c r="G48" s="68">
        <f>AVERAGE(G49:G67)</f>
        <v>21773.315374110283</v>
      </c>
      <c r="H48" s="233">
        <f>AVERAGE(H49:H67)</f>
        <v>0.20542346825030766</v>
      </c>
      <c r="I48" s="233"/>
      <c r="J48" s="57" t="str">
        <f t="shared" si="50"/>
        <v>C</v>
      </c>
      <c r="K48" s="68">
        <f>AVERAGE(K49:K67)</f>
        <v>89396.202487676725</v>
      </c>
      <c r="L48" s="234">
        <f>AVERAGE(L49:L67)</f>
        <v>0.3017748312571687</v>
      </c>
      <c r="M48" s="233"/>
      <c r="N48" s="57" t="str">
        <f t="shared" si="51"/>
        <v>B</v>
      </c>
      <c r="O48" s="56">
        <f>AVERAGE(O49:O67)</f>
        <v>4108.578991700213</v>
      </c>
      <c r="P48" s="233">
        <f>AVERAGE(P49:P67)</f>
        <v>0.18835106575145799</v>
      </c>
      <c r="Q48" s="233"/>
      <c r="R48" s="49" t="str">
        <f t="shared" si="52"/>
        <v>B</v>
      </c>
      <c r="S48" s="68">
        <f>AVERAGE(S49:S67)</f>
        <v>595308.46751105681</v>
      </c>
      <c r="T48" s="233">
        <f>AVERAGE(T49:T67)</f>
        <v>0.59732346454881824</v>
      </c>
      <c r="U48" s="96"/>
      <c r="V48" s="57" t="str">
        <f t="shared" si="53"/>
        <v>B</v>
      </c>
      <c r="W48" s="182" t="str">
        <f t="shared" si="15"/>
        <v>C</v>
      </c>
      <c r="X48" s="241">
        <f t="shared" si="16"/>
        <v>2</v>
      </c>
      <c r="Y48" s="242">
        <f t="shared" si="17"/>
        <v>2</v>
      </c>
      <c r="Z48" s="242">
        <f t="shared" si="18"/>
        <v>2.5</v>
      </c>
      <c r="AA48" s="242">
        <f t="shared" si="19"/>
        <v>2.5</v>
      </c>
      <c r="AB48" s="242">
        <f t="shared" si="20"/>
        <v>2.5</v>
      </c>
      <c r="AC48" s="243">
        <f t="shared" si="21"/>
        <v>2.2999999999999998</v>
      </c>
    </row>
    <row r="49" spans="1:29" x14ac:dyDescent="0.25">
      <c r="A49" s="143">
        <v>1</v>
      </c>
      <c r="B49" s="17">
        <v>40010</v>
      </c>
      <c r="C49" s="334" t="s">
        <v>100</v>
      </c>
      <c r="D49" s="78">
        <f>'2020-2021 исходные'!F49</f>
        <v>0.54384323826509084</v>
      </c>
      <c r="E49" s="82">
        <f t="shared" ref="E49:E67" si="54">$D$126</f>
        <v>0.55184150606895188</v>
      </c>
      <c r="F49" s="41" t="str">
        <f t="shared" si="49"/>
        <v>C</v>
      </c>
      <c r="G49" s="63">
        <f>'2020-2021 исходные'!I49</f>
        <v>39019.131326931471</v>
      </c>
      <c r="H49" s="82">
        <f t="shared" ref="H49:H67" si="55">G49/$G$127</f>
        <v>0.36813159353872754</v>
      </c>
      <c r="I49" s="82">
        <f t="shared" ref="I49:I67" si="56">$H$126</f>
        <v>0.20520724984131258</v>
      </c>
      <c r="J49" s="72" t="str">
        <f t="shared" si="50"/>
        <v>B</v>
      </c>
      <c r="K49" s="69">
        <f>'2020-2021 исходные'!L49</f>
        <v>127723.03313836754</v>
      </c>
      <c r="L49" s="22">
        <f t="shared" ref="L49:L67" si="57">K49/$K$127</f>
        <v>0.43115474371853629</v>
      </c>
      <c r="M49" s="82">
        <f t="shared" ref="M49:M67" si="58">$L$126</f>
        <v>0.252836373285313</v>
      </c>
      <c r="N49" s="58" t="str">
        <f t="shared" si="51"/>
        <v>B</v>
      </c>
      <c r="O49" s="52">
        <f>'2020-2021 исходные'!P49</f>
        <v>11767.00752509821</v>
      </c>
      <c r="P49" s="82">
        <f t="shared" ref="P49:P67" si="59">O49/$O$127</f>
        <v>0.53943916194258523</v>
      </c>
      <c r="Q49" s="82">
        <f t="shared" ref="Q49:Q67" si="60">$P$126</f>
        <v>0.13187477194104089</v>
      </c>
      <c r="R49" s="55" t="str">
        <f t="shared" si="52"/>
        <v>B</v>
      </c>
      <c r="S49" s="85">
        <f>'2020-2021 исходные'!S49</f>
        <v>709497.01469565218</v>
      </c>
      <c r="T49" s="95">
        <f t="shared" ref="T49:T67" si="61">S49/$S$127</f>
        <v>0.71189851654038405</v>
      </c>
      <c r="U49" s="95">
        <f t="shared" ref="U49:U67" si="62">$T$126</f>
        <v>0.58675508915896979</v>
      </c>
      <c r="V49" s="58" t="str">
        <f t="shared" si="53"/>
        <v>B</v>
      </c>
      <c r="W49" s="183" t="str">
        <f t="shared" si="15"/>
        <v>C</v>
      </c>
      <c r="X49" s="193">
        <f t="shared" si="16"/>
        <v>2</v>
      </c>
      <c r="Y49" s="178">
        <f t="shared" si="17"/>
        <v>2.5</v>
      </c>
      <c r="Z49" s="178">
        <f t="shared" si="18"/>
        <v>2.5</v>
      </c>
      <c r="AA49" s="178">
        <f t="shared" si="19"/>
        <v>2.5</v>
      </c>
      <c r="AB49" s="178">
        <f t="shared" si="20"/>
        <v>2.5</v>
      </c>
      <c r="AC49" s="194">
        <f t="shared" si="21"/>
        <v>2.4</v>
      </c>
    </row>
    <row r="50" spans="1:29" s="32" customFormat="1" x14ac:dyDescent="0.25">
      <c r="A50" s="143">
        <v>2</v>
      </c>
      <c r="B50" s="14">
        <v>40030</v>
      </c>
      <c r="C50" s="330" t="s">
        <v>170</v>
      </c>
      <c r="D50" s="79">
        <f>'2020-2021 исходные'!F50</f>
        <v>0.29708017038648865</v>
      </c>
      <c r="E50" s="66">
        <f t="shared" si="54"/>
        <v>0.55184150606895188</v>
      </c>
      <c r="F50" s="40" t="str">
        <f t="shared" si="49"/>
        <v>C</v>
      </c>
      <c r="G50" s="64">
        <f>'2020-2021 исходные'!I50</f>
        <v>15205.023166421208</v>
      </c>
      <c r="H50" s="66">
        <f t="shared" si="55"/>
        <v>0.14345397290237677</v>
      </c>
      <c r="I50" s="66">
        <f t="shared" si="56"/>
        <v>0.20520724984131258</v>
      </c>
      <c r="J50" s="73" t="str">
        <f t="shared" si="50"/>
        <v>C</v>
      </c>
      <c r="K50" s="70">
        <f>'2020-2021 исходные'!L50</f>
        <v>57740.407731958767</v>
      </c>
      <c r="L50" s="25">
        <f t="shared" si="57"/>
        <v>0.19491433992885729</v>
      </c>
      <c r="M50" s="66">
        <f t="shared" si="58"/>
        <v>0.252836373285313</v>
      </c>
      <c r="N50" s="84" t="str">
        <f t="shared" si="51"/>
        <v>C</v>
      </c>
      <c r="O50" s="50">
        <f>'2020-2021 исходные'!P50</f>
        <v>0</v>
      </c>
      <c r="P50" s="66">
        <f t="shared" si="59"/>
        <v>0</v>
      </c>
      <c r="Q50" s="66">
        <f t="shared" si="60"/>
        <v>0.13187477194104089</v>
      </c>
      <c r="R50" s="53" t="str">
        <f t="shared" si="52"/>
        <v>D</v>
      </c>
      <c r="S50" s="86">
        <f>'2020-2021 исходные'!S50</f>
        <v>486788.77142857143</v>
      </c>
      <c r="T50" s="94">
        <f t="shared" si="61"/>
        <v>0.48843645155740462</v>
      </c>
      <c r="U50" s="94">
        <f t="shared" si="62"/>
        <v>0.58675508915896979</v>
      </c>
      <c r="V50" s="84" t="str">
        <f t="shared" si="53"/>
        <v>C</v>
      </c>
      <c r="W50" s="183" t="str">
        <f t="shared" si="15"/>
        <v>C</v>
      </c>
      <c r="X50" s="195">
        <f t="shared" si="16"/>
        <v>2</v>
      </c>
      <c r="Y50" s="177">
        <f t="shared" si="17"/>
        <v>2</v>
      </c>
      <c r="Z50" s="177">
        <f t="shared" si="18"/>
        <v>2</v>
      </c>
      <c r="AA50" s="177">
        <f t="shared" si="19"/>
        <v>1</v>
      </c>
      <c r="AB50" s="177">
        <f t="shared" si="20"/>
        <v>2</v>
      </c>
      <c r="AC50" s="196">
        <f t="shared" si="21"/>
        <v>1.8</v>
      </c>
    </row>
    <row r="51" spans="1:29" s="32" customFormat="1" x14ac:dyDescent="0.25">
      <c r="A51" s="143">
        <v>3</v>
      </c>
      <c r="B51" s="14">
        <v>40410</v>
      </c>
      <c r="C51" s="330" t="s">
        <v>104</v>
      </c>
      <c r="D51" s="79">
        <f>'2020-2021 исходные'!F51</f>
        <v>0.46842060054478357</v>
      </c>
      <c r="E51" s="66">
        <f t="shared" si="54"/>
        <v>0.55184150606895188</v>
      </c>
      <c r="F51" s="40" t="str">
        <f t="shared" si="49"/>
        <v>C</v>
      </c>
      <c r="G51" s="64">
        <f>'2020-2021 исходные'!I51</f>
        <v>26981.281584210526</v>
      </c>
      <c r="H51" s="66">
        <f t="shared" si="55"/>
        <v>0.25455877277454669</v>
      </c>
      <c r="I51" s="66">
        <f t="shared" si="56"/>
        <v>0.20520724984131258</v>
      </c>
      <c r="J51" s="73" t="str">
        <f t="shared" si="50"/>
        <v>B</v>
      </c>
      <c r="K51" s="70">
        <f>'2020-2021 исходные'!L51</f>
        <v>75339.590610526313</v>
      </c>
      <c r="L51" s="25">
        <f t="shared" si="57"/>
        <v>0.25432391545502009</v>
      </c>
      <c r="M51" s="66">
        <f t="shared" si="58"/>
        <v>0.252836373285313</v>
      </c>
      <c r="N51" s="84" t="str">
        <f t="shared" si="51"/>
        <v>C</v>
      </c>
      <c r="O51" s="50">
        <f>'2020-2021 исходные'!P51</f>
        <v>6841.1176052631572</v>
      </c>
      <c r="P51" s="66">
        <f t="shared" si="59"/>
        <v>0.31361981709134856</v>
      </c>
      <c r="Q51" s="66">
        <f t="shared" si="60"/>
        <v>0.13187477194104089</v>
      </c>
      <c r="R51" s="53" t="str">
        <f t="shared" si="52"/>
        <v>B</v>
      </c>
      <c r="S51" s="86">
        <f>'2020-2021 исходные'!S51</f>
        <v>592631.94630872482</v>
      </c>
      <c r="T51" s="94">
        <f t="shared" si="61"/>
        <v>0.59463788387129224</v>
      </c>
      <c r="U51" s="94">
        <f t="shared" si="62"/>
        <v>0.58675508915896979</v>
      </c>
      <c r="V51" s="84" t="str">
        <f t="shared" si="53"/>
        <v>B</v>
      </c>
      <c r="W51" s="183" t="str">
        <f t="shared" si="15"/>
        <v>C</v>
      </c>
      <c r="X51" s="195">
        <f t="shared" si="16"/>
        <v>2</v>
      </c>
      <c r="Y51" s="177">
        <f t="shared" si="17"/>
        <v>2.5</v>
      </c>
      <c r="Z51" s="177">
        <f t="shared" si="18"/>
        <v>2</v>
      </c>
      <c r="AA51" s="177">
        <f t="shared" si="19"/>
        <v>2.5</v>
      </c>
      <c r="AB51" s="177">
        <f t="shared" si="20"/>
        <v>2.5</v>
      </c>
      <c r="AC51" s="196">
        <f t="shared" si="21"/>
        <v>2.2999999999999998</v>
      </c>
    </row>
    <row r="52" spans="1:29" x14ac:dyDescent="0.25">
      <c r="A52" s="143">
        <v>4</v>
      </c>
      <c r="B52" s="14">
        <v>40011</v>
      </c>
      <c r="C52" s="330" t="s">
        <v>101</v>
      </c>
      <c r="D52" s="79">
        <f>'2020-2021 исходные'!F52</f>
        <v>0.66646722299280936</v>
      </c>
      <c r="E52" s="66">
        <f t="shared" si="54"/>
        <v>0.55184150606895188</v>
      </c>
      <c r="F52" s="40" t="str">
        <f t="shared" si="49"/>
        <v>B</v>
      </c>
      <c r="G52" s="64">
        <f>'2020-2021 исходные'!I52</f>
        <v>19320.697554019014</v>
      </c>
      <c r="H52" s="66">
        <f t="shared" si="55"/>
        <v>0.18228389348923413</v>
      </c>
      <c r="I52" s="66">
        <f t="shared" si="56"/>
        <v>0.20520724984131258</v>
      </c>
      <c r="J52" s="73" t="str">
        <f t="shared" si="50"/>
        <v>C</v>
      </c>
      <c r="K52" s="70">
        <f>'2020-2021 исходные'!L52</f>
        <v>62205.169619706139</v>
      </c>
      <c r="L52" s="25">
        <f t="shared" si="57"/>
        <v>0.20998604015531974</v>
      </c>
      <c r="M52" s="66">
        <f t="shared" si="58"/>
        <v>0.252836373285313</v>
      </c>
      <c r="N52" s="84" t="str">
        <f t="shared" si="51"/>
        <v>C</v>
      </c>
      <c r="O52" s="50">
        <f>'2020-2021 исходные'!P52</f>
        <v>3361.3751944684532</v>
      </c>
      <c r="P52" s="66">
        <f t="shared" si="59"/>
        <v>0.15409673309132374</v>
      </c>
      <c r="Q52" s="66">
        <f t="shared" si="60"/>
        <v>0.13187477194104089</v>
      </c>
      <c r="R52" s="53" t="str">
        <f t="shared" si="52"/>
        <v>B</v>
      </c>
      <c r="S52" s="86">
        <f>'2020-2021 исходные'!S52</f>
        <v>594110.59739999997</v>
      </c>
      <c r="T52" s="94">
        <f t="shared" si="61"/>
        <v>0.59612153989317296</v>
      </c>
      <c r="U52" s="94">
        <f t="shared" si="62"/>
        <v>0.58675508915896979</v>
      </c>
      <c r="V52" s="84" t="str">
        <f t="shared" si="53"/>
        <v>B</v>
      </c>
      <c r="W52" s="183" t="str">
        <f t="shared" si="15"/>
        <v>C</v>
      </c>
      <c r="X52" s="195">
        <f t="shared" si="16"/>
        <v>2.5</v>
      </c>
      <c r="Y52" s="177">
        <f t="shared" si="17"/>
        <v>2</v>
      </c>
      <c r="Z52" s="177">
        <f t="shared" si="18"/>
        <v>2</v>
      </c>
      <c r="AA52" s="177">
        <f t="shared" si="19"/>
        <v>2.5</v>
      </c>
      <c r="AB52" s="177">
        <f t="shared" si="20"/>
        <v>2.5</v>
      </c>
      <c r="AC52" s="196">
        <f t="shared" si="21"/>
        <v>2.2999999999999998</v>
      </c>
    </row>
    <row r="53" spans="1:29" s="32" customFormat="1" x14ac:dyDescent="0.25">
      <c r="A53" s="143">
        <v>5</v>
      </c>
      <c r="B53" s="14">
        <v>40080</v>
      </c>
      <c r="C53" s="330" t="s">
        <v>102</v>
      </c>
      <c r="D53" s="79">
        <f>'2020-2021 исходные'!F53</f>
        <v>0.15859804779873976</v>
      </c>
      <c r="E53" s="66">
        <f t="shared" si="54"/>
        <v>0.55184150606895188</v>
      </c>
      <c r="F53" s="40" t="str">
        <f t="shared" si="49"/>
        <v>D</v>
      </c>
      <c r="G53" s="64">
        <f>'2020-2021 исходные'!I53</f>
        <v>12042.143245341615</v>
      </c>
      <c r="H53" s="66">
        <f t="shared" si="55"/>
        <v>0.11361332843075003</v>
      </c>
      <c r="I53" s="66">
        <f t="shared" si="56"/>
        <v>0.20520724984131258</v>
      </c>
      <c r="J53" s="73" t="str">
        <f t="shared" si="50"/>
        <v>C</v>
      </c>
      <c r="K53" s="70">
        <f>'2020-2021 исходные'!L53</f>
        <v>56047.091327639748</v>
      </c>
      <c r="L53" s="25">
        <f t="shared" si="57"/>
        <v>0.18919821040703774</v>
      </c>
      <c r="M53" s="66">
        <f t="shared" si="58"/>
        <v>0.252836373285313</v>
      </c>
      <c r="N53" s="84" t="str">
        <f t="shared" si="51"/>
        <v>C</v>
      </c>
      <c r="O53" s="50">
        <f>'2020-2021 исходные'!P53</f>
        <v>3072.7057298136647</v>
      </c>
      <c r="P53" s="66">
        <f t="shared" si="59"/>
        <v>0.14086315490590534</v>
      </c>
      <c r="Q53" s="66">
        <f t="shared" si="60"/>
        <v>0.13187477194104089</v>
      </c>
      <c r="R53" s="53" t="str">
        <f t="shared" si="52"/>
        <v>B</v>
      </c>
      <c r="S53" s="86">
        <f>'2020-2021 исходные'!S53</f>
        <v>560590.78</v>
      </c>
      <c r="T53" s="94">
        <f t="shared" si="61"/>
        <v>0.56248826478770864</v>
      </c>
      <c r="U53" s="94">
        <f t="shared" si="62"/>
        <v>0.58675508915896979</v>
      </c>
      <c r="V53" s="84" t="str">
        <f t="shared" si="53"/>
        <v>C</v>
      </c>
      <c r="W53" s="183" t="str">
        <f t="shared" si="15"/>
        <v>C</v>
      </c>
      <c r="X53" s="195">
        <f t="shared" si="16"/>
        <v>1</v>
      </c>
      <c r="Y53" s="177">
        <f t="shared" si="17"/>
        <v>2</v>
      </c>
      <c r="Z53" s="177">
        <f t="shared" si="18"/>
        <v>2</v>
      </c>
      <c r="AA53" s="177">
        <f t="shared" si="19"/>
        <v>2.5</v>
      </c>
      <c r="AB53" s="177">
        <f t="shared" si="20"/>
        <v>2</v>
      </c>
      <c r="AC53" s="196">
        <f t="shared" si="21"/>
        <v>1.9</v>
      </c>
    </row>
    <row r="54" spans="1:29" s="32" customFormat="1" x14ac:dyDescent="0.25">
      <c r="A54" s="143">
        <v>6</v>
      </c>
      <c r="B54" s="14">
        <v>40100</v>
      </c>
      <c r="C54" s="330" t="s">
        <v>103</v>
      </c>
      <c r="D54" s="79">
        <f>'2020-2021 исходные'!F54</f>
        <v>0.42412069626817395</v>
      </c>
      <c r="E54" s="66">
        <f t="shared" si="54"/>
        <v>0.55184150606895188</v>
      </c>
      <c r="F54" s="40" t="str">
        <f t="shared" si="49"/>
        <v>C</v>
      </c>
      <c r="G54" s="64">
        <f>'2020-2021 исходные'!I54</f>
        <v>13306.825305343511</v>
      </c>
      <c r="H54" s="66">
        <f t="shared" si="55"/>
        <v>0.12554515280088913</v>
      </c>
      <c r="I54" s="66">
        <f t="shared" si="56"/>
        <v>0.20520724984131258</v>
      </c>
      <c r="J54" s="73" t="str">
        <f t="shared" si="50"/>
        <v>C</v>
      </c>
      <c r="K54" s="70">
        <f>'2020-2021 исходные'!L54</f>
        <v>134041.92958969466</v>
      </c>
      <c r="L54" s="25">
        <f t="shared" si="57"/>
        <v>0.45248544745389496</v>
      </c>
      <c r="M54" s="66">
        <f t="shared" si="58"/>
        <v>0.252836373285313</v>
      </c>
      <c r="N54" s="84" t="str">
        <f t="shared" si="51"/>
        <v>B</v>
      </c>
      <c r="O54" s="50">
        <f>'2020-2021 исходные'!P54</f>
        <v>16219.796984732826</v>
      </c>
      <c r="P54" s="66">
        <f t="shared" si="59"/>
        <v>0.74356999208684704</v>
      </c>
      <c r="Q54" s="66">
        <f t="shared" si="60"/>
        <v>0.13187477194104089</v>
      </c>
      <c r="R54" s="53" t="str">
        <f t="shared" si="52"/>
        <v>A</v>
      </c>
      <c r="S54" s="86">
        <f>'2020-2021 исходные'!S54</f>
        <v>578449.84930232563</v>
      </c>
      <c r="T54" s="94">
        <f t="shared" si="61"/>
        <v>0.58040778337591759</v>
      </c>
      <c r="U54" s="94">
        <f t="shared" si="62"/>
        <v>0.58675508915896979</v>
      </c>
      <c r="V54" s="84" t="str">
        <f t="shared" si="53"/>
        <v>C</v>
      </c>
      <c r="W54" s="183" t="str">
        <f t="shared" si="15"/>
        <v>B</v>
      </c>
      <c r="X54" s="195">
        <f t="shared" si="16"/>
        <v>2</v>
      </c>
      <c r="Y54" s="177">
        <f t="shared" si="17"/>
        <v>2</v>
      </c>
      <c r="Z54" s="177">
        <f t="shared" si="18"/>
        <v>2.5</v>
      </c>
      <c r="AA54" s="177">
        <f t="shared" si="19"/>
        <v>4.2</v>
      </c>
      <c r="AB54" s="177">
        <f t="shared" si="20"/>
        <v>2</v>
      </c>
      <c r="AC54" s="196">
        <f t="shared" si="21"/>
        <v>2.54</v>
      </c>
    </row>
    <row r="55" spans="1:29" x14ac:dyDescent="0.25">
      <c r="A55" s="143">
        <v>7</v>
      </c>
      <c r="B55" s="14">
        <v>40020</v>
      </c>
      <c r="C55" s="330" t="s">
        <v>122</v>
      </c>
      <c r="D55" s="79">
        <f>'2020-2021 исходные'!F55</f>
        <v>0.732492937735155</v>
      </c>
      <c r="E55" s="66">
        <f t="shared" si="54"/>
        <v>0.55184150606895188</v>
      </c>
      <c r="F55" s="40" t="str">
        <f t="shared" si="49"/>
        <v>B</v>
      </c>
      <c r="G55" s="64">
        <f>'2020-2021 исходные'!I55</f>
        <v>82987.028695652174</v>
      </c>
      <c r="H55" s="66">
        <f t="shared" si="55"/>
        <v>0.78295303041993836</v>
      </c>
      <c r="I55" s="66">
        <f t="shared" si="56"/>
        <v>0.20520724984131258</v>
      </c>
      <c r="J55" s="73" t="str">
        <f t="shared" si="50"/>
        <v>A</v>
      </c>
      <c r="K55" s="70">
        <f>'2020-2021 исходные'!L55</f>
        <v>296234.78576811595</v>
      </c>
      <c r="L55" s="25">
        <f t="shared" si="57"/>
        <v>1</v>
      </c>
      <c r="M55" s="66">
        <f t="shared" si="58"/>
        <v>0.252836373285313</v>
      </c>
      <c r="N55" s="84" t="str">
        <f t="shared" si="51"/>
        <v>A</v>
      </c>
      <c r="O55" s="50">
        <f>'2020-2021 исходные'!P55</f>
        <v>8454.3304347826088</v>
      </c>
      <c r="P55" s="66">
        <f t="shared" si="59"/>
        <v>0.38757491357062412</v>
      </c>
      <c r="Q55" s="66">
        <f t="shared" si="60"/>
        <v>0.13187477194104089</v>
      </c>
      <c r="R55" s="53" t="str">
        <f t="shared" si="52"/>
        <v>B</v>
      </c>
      <c r="S55" s="86">
        <f>'2020-2021 исходные'!S55</f>
        <v>796131.6103896104</v>
      </c>
      <c r="T55" s="94">
        <f t="shared" si="61"/>
        <v>0.79882635256808199</v>
      </c>
      <c r="U55" s="94">
        <f t="shared" si="62"/>
        <v>0.58675508915896979</v>
      </c>
      <c r="V55" s="84" t="str">
        <f t="shared" si="53"/>
        <v>A</v>
      </c>
      <c r="W55" s="183" t="str">
        <f t="shared" si="15"/>
        <v>A</v>
      </c>
      <c r="X55" s="195">
        <f t="shared" si="16"/>
        <v>2.5</v>
      </c>
      <c r="Y55" s="177">
        <f t="shared" si="17"/>
        <v>4.2</v>
      </c>
      <c r="Z55" s="177">
        <f t="shared" si="18"/>
        <v>4.2</v>
      </c>
      <c r="AA55" s="177">
        <f t="shared" si="19"/>
        <v>2.5</v>
      </c>
      <c r="AB55" s="177">
        <f t="shared" si="20"/>
        <v>4.2</v>
      </c>
      <c r="AC55" s="196">
        <f t="shared" si="21"/>
        <v>3.5200000000000005</v>
      </c>
    </row>
    <row r="56" spans="1:29" x14ac:dyDescent="0.25">
      <c r="A56" s="143">
        <v>8</v>
      </c>
      <c r="B56" s="14">
        <v>40031</v>
      </c>
      <c r="C56" s="330" t="s">
        <v>28</v>
      </c>
      <c r="D56" s="79">
        <f>'2020-2021 исходные'!F56</f>
        <v>0.44576793857292646</v>
      </c>
      <c r="E56" s="66">
        <f t="shared" si="54"/>
        <v>0.55184150606895188</v>
      </c>
      <c r="F56" s="40" t="str">
        <f t="shared" si="49"/>
        <v>C</v>
      </c>
      <c r="G56" s="64">
        <f>'2020-2021 исходные'!I56</f>
        <v>9825.478449848024</v>
      </c>
      <c r="H56" s="66">
        <f t="shared" si="55"/>
        <v>9.2699886338229037E-2</v>
      </c>
      <c r="I56" s="66">
        <f t="shared" si="56"/>
        <v>0.20520724984131258</v>
      </c>
      <c r="J56" s="73" t="str">
        <f t="shared" si="50"/>
        <v>D</v>
      </c>
      <c r="K56" s="70">
        <f>'2020-2021 исходные'!L56</f>
        <v>48490.948956433633</v>
      </c>
      <c r="L56" s="25">
        <f t="shared" si="57"/>
        <v>0.16369093464395146</v>
      </c>
      <c r="M56" s="66">
        <f t="shared" si="58"/>
        <v>0.252836373285313</v>
      </c>
      <c r="N56" s="84" t="str">
        <f t="shared" si="51"/>
        <v>C</v>
      </c>
      <c r="O56" s="50">
        <f>'2020-2021 исходные'!P56</f>
        <v>0</v>
      </c>
      <c r="P56" s="66">
        <f t="shared" si="59"/>
        <v>0</v>
      </c>
      <c r="Q56" s="66">
        <f t="shared" si="60"/>
        <v>0.13187477194104089</v>
      </c>
      <c r="R56" s="53" t="str">
        <f t="shared" si="52"/>
        <v>D</v>
      </c>
      <c r="S56" s="86">
        <f>'2020-2021 исходные'!S56</f>
        <v>655220.41304347827</v>
      </c>
      <c r="T56" s="94">
        <f t="shared" si="61"/>
        <v>0.65743819972620998</v>
      </c>
      <c r="U56" s="94">
        <f t="shared" si="62"/>
        <v>0.58675508915896979</v>
      </c>
      <c r="V56" s="84" t="str">
        <f t="shared" si="53"/>
        <v>B</v>
      </c>
      <c r="W56" s="183" t="str">
        <f t="shared" si="15"/>
        <v>C</v>
      </c>
      <c r="X56" s="195">
        <f t="shared" si="16"/>
        <v>2</v>
      </c>
      <c r="Y56" s="177">
        <f t="shared" si="17"/>
        <v>1</v>
      </c>
      <c r="Z56" s="177">
        <f t="shared" si="18"/>
        <v>2</v>
      </c>
      <c r="AA56" s="177">
        <f t="shared" si="19"/>
        <v>1</v>
      </c>
      <c r="AB56" s="177">
        <f t="shared" si="20"/>
        <v>2.5</v>
      </c>
      <c r="AC56" s="196">
        <f t="shared" si="21"/>
        <v>1.7</v>
      </c>
    </row>
    <row r="57" spans="1:29" x14ac:dyDescent="0.25">
      <c r="A57" s="143">
        <v>9</v>
      </c>
      <c r="B57" s="14">
        <v>40210</v>
      </c>
      <c r="C57" s="330" t="s">
        <v>29</v>
      </c>
      <c r="D57" s="79">
        <f>'2020-2021 исходные'!F57</f>
        <v>0.29318492796975121</v>
      </c>
      <c r="E57" s="66">
        <f t="shared" si="54"/>
        <v>0.55184150606895188</v>
      </c>
      <c r="F57" s="40" t="str">
        <f t="shared" si="49"/>
        <v>C</v>
      </c>
      <c r="G57" s="64">
        <f>'2020-2021 исходные'!I57</f>
        <v>19628.356868475992</v>
      </c>
      <c r="H57" s="66">
        <f t="shared" si="55"/>
        <v>0.18518654943892995</v>
      </c>
      <c r="I57" s="66">
        <f t="shared" si="56"/>
        <v>0.20520724984131258</v>
      </c>
      <c r="J57" s="73" t="str">
        <f t="shared" si="50"/>
        <v>C</v>
      </c>
      <c r="K57" s="70">
        <f>'2020-2021 исходные'!L57</f>
        <v>79299.483298538617</v>
      </c>
      <c r="L57" s="25">
        <f t="shared" si="57"/>
        <v>0.26769132832567466</v>
      </c>
      <c r="M57" s="66">
        <f t="shared" si="58"/>
        <v>0.252836373285313</v>
      </c>
      <c r="N57" s="84" t="str">
        <f t="shared" si="51"/>
        <v>B</v>
      </c>
      <c r="O57" s="50">
        <f>'2020-2021 исходные'!P57</f>
        <v>3211.5634029227558</v>
      </c>
      <c r="P57" s="66">
        <f t="shared" si="59"/>
        <v>0.14722885720119985</v>
      </c>
      <c r="Q57" s="66">
        <f t="shared" si="60"/>
        <v>0.13187477194104089</v>
      </c>
      <c r="R57" s="53" t="str">
        <f t="shared" si="52"/>
        <v>B</v>
      </c>
      <c r="S57" s="86">
        <f>'2020-2021 исходные'!S57</f>
        <v>578921.52446153841</v>
      </c>
      <c r="T57" s="94">
        <f t="shared" si="61"/>
        <v>0.5808810550587824</v>
      </c>
      <c r="U57" s="94">
        <f t="shared" si="62"/>
        <v>0.58675508915896979</v>
      </c>
      <c r="V57" s="84" t="str">
        <f t="shared" si="53"/>
        <v>C</v>
      </c>
      <c r="W57" s="186" t="str">
        <f t="shared" si="15"/>
        <v>C</v>
      </c>
      <c r="X57" s="195">
        <f t="shared" si="16"/>
        <v>2</v>
      </c>
      <c r="Y57" s="177">
        <f t="shared" si="17"/>
        <v>2</v>
      </c>
      <c r="Z57" s="177">
        <f t="shared" si="18"/>
        <v>2.5</v>
      </c>
      <c r="AA57" s="177">
        <f t="shared" si="19"/>
        <v>2.5</v>
      </c>
      <c r="AB57" s="177">
        <f t="shared" si="20"/>
        <v>2</v>
      </c>
      <c r="AC57" s="196">
        <f t="shared" si="21"/>
        <v>2.2000000000000002</v>
      </c>
    </row>
    <row r="58" spans="1:29" x14ac:dyDescent="0.25">
      <c r="A58" s="143">
        <v>10</v>
      </c>
      <c r="B58" s="14">
        <v>40300</v>
      </c>
      <c r="C58" s="330" t="s">
        <v>30</v>
      </c>
      <c r="D58" s="79">
        <f>'2020-2021 исходные'!F58</f>
        <v>0.46343997595929826</v>
      </c>
      <c r="E58" s="66">
        <f t="shared" si="54"/>
        <v>0.55184150606895188</v>
      </c>
      <c r="F58" s="40" t="str">
        <f t="shared" si="49"/>
        <v>C</v>
      </c>
      <c r="G58" s="64">
        <f>'2020-2021 исходные'!I58</f>
        <v>17094.828777777777</v>
      </c>
      <c r="H58" s="66">
        <f t="shared" si="55"/>
        <v>0.16128361511962788</v>
      </c>
      <c r="I58" s="66">
        <f t="shared" si="56"/>
        <v>0.20520724984131258</v>
      </c>
      <c r="J58" s="73" t="str">
        <f t="shared" si="50"/>
        <v>C</v>
      </c>
      <c r="K58" s="70">
        <f>'2020-2021 исходные'!L58</f>
        <v>82854.790370370363</v>
      </c>
      <c r="L58" s="25">
        <f t="shared" si="57"/>
        <v>0.2796929812126342</v>
      </c>
      <c r="M58" s="66">
        <f t="shared" si="58"/>
        <v>0.252836373285313</v>
      </c>
      <c r="N58" s="84" t="str">
        <f t="shared" si="51"/>
        <v>B</v>
      </c>
      <c r="O58" s="50">
        <f>'2020-2021 исходные'!P58</f>
        <v>3409.8832962962961</v>
      </c>
      <c r="P58" s="66">
        <f t="shared" si="59"/>
        <v>0.15632050746570264</v>
      </c>
      <c r="Q58" s="66">
        <f t="shared" si="60"/>
        <v>0.13187477194104089</v>
      </c>
      <c r="R58" s="53" t="str">
        <f t="shared" si="52"/>
        <v>B</v>
      </c>
      <c r="S58" s="86">
        <f>'2020-2021 исходные'!S58</f>
        <v>745473.94736842101</v>
      </c>
      <c r="T58" s="94">
        <f t="shared" si="61"/>
        <v>0.74799722374974975</v>
      </c>
      <c r="U58" s="94">
        <f t="shared" si="62"/>
        <v>0.58675508915896979</v>
      </c>
      <c r="V58" s="84" t="str">
        <f t="shared" si="53"/>
        <v>B</v>
      </c>
      <c r="W58" s="183" t="str">
        <f t="shared" si="15"/>
        <v>C</v>
      </c>
      <c r="X58" s="195">
        <f t="shared" si="16"/>
        <v>2</v>
      </c>
      <c r="Y58" s="177">
        <f t="shared" si="17"/>
        <v>2</v>
      </c>
      <c r="Z58" s="177">
        <f t="shared" si="18"/>
        <v>2.5</v>
      </c>
      <c r="AA58" s="177">
        <f t="shared" si="19"/>
        <v>2.5</v>
      </c>
      <c r="AB58" s="177">
        <f t="shared" si="20"/>
        <v>2.5</v>
      </c>
      <c r="AC58" s="196">
        <f t="shared" si="21"/>
        <v>2.2999999999999998</v>
      </c>
    </row>
    <row r="59" spans="1:29" x14ac:dyDescent="0.25">
      <c r="A59" s="143">
        <v>11</v>
      </c>
      <c r="B59" s="14">
        <v>40360</v>
      </c>
      <c r="C59" s="330" t="s">
        <v>31</v>
      </c>
      <c r="D59" s="79">
        <f>'2020-2021 исходные'!F59</f>
        <v>0.19177408762139825</v>
      </c>
      <c r="E59" s="66">
        <f t="shared" si="54"/>
        <v>0.55184150606895188</v>
      </c>
      <c r="F59" s="40" t="str">
        <f t="shared" si="49"/>
        <v>D</v>
      </c>
      <c r="G59" s="64">
        <f>'2020-2021 исходные'!I59</f>
        <v>15720.143255813953</v>
      </c>
      <c r="H59" s="66">
        <f t="shared" si="55"/>
        <v>0.14831394730270581</v>
      </c>
      <c r="I59" s="66">
        <f t="shared" si="56"/>
        <v>0.20520724984131258</v>
      </c>
      <c r="J59" s="73" t="str">
        <f t="shared" si="50"/>
        <v>C</v>
      </c>
      <c r="K59" s="70">
        <f>'2020-2021 исходные'!L59</f>
        <v>76961.525052854122</v>
      </c>
      <c r="L59" s="25">
        <f t="shared" si="57"/>
        <v>0.25979908083143682</v>
      </c>
      <c r="M59" s="66">
        <f t="shared" si="58"/>
        <v>0.252836373285313</v>
      </c>
      <c r="N59" s="84" t="str">
        <f t="shared" si="51"/>
        <v>B</v>
      </c>
      <c r="O59" s="50">
        <f>'2020-2021 исходные'!P59</f>
        <v>3145.025687103594</v>
      </c>
      <c r="P59" s="66">
        <f t="shared" si="59"/>
        <v>0.14417854474219061</v>
      </c>
      <c r="Q59" s="66">
        <f t="shared" si="60"/>
        <v>0.13187477194104089</v>
      </c>
      <c r="R59" s="53" t="str">
        <f t="shared" si="52"/>
        <v>B</v>
      </c>
      <c r="S59" s="86">
        <f>'2020-2021 исходные'!S59</f>
        <v>513679.57023809524</v>
      </c>
      <c r="T59" s="94">
        <f t="shared" si="61"/>
        <v>0.51541827020437636</v>
      </c>
      <c r="U59" s="94">
        <f t="shared" si="62"/>
        <v>0.58675508915896979</v>
      </c>
      <c r="V59" s="84" t="str">
        <f t="shared" si="53"/>
        <v>C</v>
      </c>
      <c r="W59" s="185" t="str">
        <f t="shared" si="15"/>
        <v>C</v>
      </c>
      <c r="X59" s="195">
        <f t="shared" si="16"/>
        <v>1</v>
      </c>
      <c r="Y59" s="177">
        <f t="shared" si="17"/>
        <v>2</v>
      </c>
      <c r="Z59" s="177">
        <f t="shared" si="18"/>
        <v>2.5</v>
      </c>
      <c r="AA59" s="177">
        <f t="shared" si="19"/>
        <v>2.5</v>
      </c>
      <c r="AB59" s="177">
        <f t="shared" si="20"/>
        <v>2</v>
      </c>
      <c r="AC59" s="196">
        <f t="shared" si="21"/>
        <v>2</v>
      </c>
    </row>
    <row r="60" spans="1:29" x14ac:dyDescent="0.25">
      <c r="A60" s="143">
        <v>12</v>
      </c>
      <c r="B60" s="14">
        <v>40390</v>
      </c>
      <c r="C60" s="330" t="s">
        <v>32</v>
      </c>
      <c r="D60" s="323">
        <f>'2020-2021 исходные'!F60</f>
        <v>0.50787976947226909</v>
      </c>
      <c r="E60" s="66">
        <f t="shared" si="54"/>
        <v>0.55184150606895188</v>
      </c>
      <c r="F60" s="246" t="str">
        <f t="shared" si="49"/>
        <v>C</v>
      </c>
      <c r="G60" s="64">
        <f>'2020-2021 исходные'!I60</f>
        <v>23859.117214554582</v>
      </c>
      <c r="H60" s="66">
        <f t="shared" si="55"/>
        <v>0.22510226501528827</v>
      </c>
      <c r="I60" s="66">
        <f t="shared" si="56"/>
        <v>0.20520724984131258</v>
      </c>
      <c r="J60" s="73" t="str">
        <f t="shared" si="50"/>
        <v>B</v>
      </c>
      <c r="K60" s="70">
        <f>'2020-2021 исходные'!L60</f>
        <v>67049.486549560854</v>
      </c>
      <c r="L60" s="25">
        <f t="shared" si="57"/>
        <v>0.2263390046368331</v>
      </c>
      <c r="M60" s="66">
        <f t="shared" si="58"/>
        <v>0.252836373285313</v>
      </c>
      <c r="N60" s="84" t="str">
        <f t="shared" si="51"/>
        <v>C</v>
      </c>
      <c r="O60" s="50">
        <f>'2020-2021 исходные'!P60</f>
        <v>0</v>
      </c>
      <c r="P60" s="66">
        <f t="shared" si="59"/>
        <v>0</v>
      </c>
      <c r="Q60" s="66">
        <f t="shared" si="60"/>
        <v>0.13187477194104089</v>
      </c>
      <c r="R60" s="53" t="str">
        <f t="shared" si="52"/>
        <v>D</v>
      </c>
      <c r="S60" s="86">
        <f>'2020-2021 исходные'!S60</f>
        <v>542127.87672727276</v>
      </c>
      <c r="T60" s="94">
        <f t="shared" si="61"/>
        <v>0.54396286837498198</v>
      </c>
      <c r="U60" s="94">
        <f t="shared" si="62"/>
        <v>0.58675508915896979</v>
      </c>
      <c r="V60" s="84" t="str">
        <f t="shared" si="53"/>
        <v>C</v>
      </c>
      <c r="W60" s="183" t="str">
        <f t="shared" si="15"/>
        <v>C</v>
      </c>
      <c r="X60" s="195">
        <f t="shared" si="16"/>
        <v>2</v>
      </c>
      <c r="Y60" s="177">
        <f t="shared" si="17"/>
        <v>2.5</v>
      </c>
      <c r="Z60" s="177">
        <f t="shared" si="18"/>
        <v>2</v>
      </c>
      <c r="AA60" s="177">
        <f t="shared" si="19"/>
        <v>1</v>
      </c>
      <c r="AB60" s="177">
        <f t="shared" si="20"/>
        <v>2</v>
      </c>
      <c r="AC60" s="196">
        <f t="shared" si="21"/>
        <v>1.9</v>
      </c>
    </row>
    <row r="61" spans="1:29" x14ac:dyDescent="0.25">
      <c r="A61" s="143">
        <v>13</v>
      </c>
      <c r="B61" s="14">
        <v>40720</v>
      </c>
      <c r="C61" s="330" t="s">
        <v>162</v>
      </c>
      <c r="D61" s="79">
        <f>'2020-2021 исходные'!F61</f>
        <v>0.34867438232929043</v>
      </c>
      <c r="E61" s="66">
        <f t="shared" si="54"/>
        <v>0.55184150606895188</v>
      </c>
      <c r="F61" s="40" t="str">
        <f t="shared" si="49"/>
        <v>C</v>
      </c>
      <c r="G61" s="64">
        <f>'2020-2021 исходные'!I61</f>
        <v>14458.206553398059</v>
      </c>
      <c r="H61" s="66">
        <f t="shared" si="55"/>
        <v>0.13640802440265584</v>
      </c>
      <c r="I61" s="66">
        <f t="shared" si="56"/>
        <v>0.20520724984131258</v>
      </c>
      <c r="J61" s="73" t="str">
        <f t="shared" si="50"/>
        <v>C</v>
      </c>
      <c r="K61" s="70">
        <f>'2020-2021 исходные'!L61</f>
        <v>57938.477223300972</v>
      </c>
      <c r="L61" s="25">
        <f t="shared" si="57"/>
        <v>0.19558296326702679</v>
      </c>
      <c r="M61" s="66">
        <f t="shared" si="58"/>
        <v>0.252836373285313</v>
      </c>
      <c r="N61" s="84" t="str">
        <f t="shared" si="51"/>
        <v>C</v>
      </c>
      <c r="O61" s="50">
        <f>'2020-2021 исходные'!P61</f>
        <v>3888.5395825242717</v>
      </c>
      <c r="P61" s="66">
        <f t="shared" si="59"/>
        <v>0.17826371990528289</v>
      </c>
      <c r="Q61" s="66">
        <f t="shared" si="60"/>
        <v>0.13187477194104089</v>
      </c>
      <c r="R61" s="53" t="str">
        <f t="shared" si="52"/>
        <v>B</v>
      </c>
      <c r="S61" s="86">
        <f>'2020-2021 исходные'!S61</f>
        <v>574727.68656716414</v>
      </c>
      <c r="T61" s="94">
        <f t="shared" si="61"/>
        <v>0.57667302188348202</v>
      </c>
      <c r="U61" s="94">
        <f t="shared" si="62"/>
        <v>0.58675508915896979</v>
      </c>
      <c r="V61" s="84" t="str">
        <f t="shared" si="53"/>
        <v>C</v>
      </c>
      <c r="W61" s="185" t="str">
        <f t="shared" si="15"/>
        <v>C</v>
      </c>
      <c r="X61" s="195">
        <f t="shared" si="16"/>
        <v>2</v>
      </c>
      <c r="Y61" s="177">
        <f t="shared" si="17"/>
        <v>2</v>
      </c>
      <c r="Z61" s="177">
        <f t="shared" si="18"/>
        <v>2</v>
      </c>
      <c r="AA61" s="177">
        <f t="shared" si="19"/>
        <v>2.5</v>
      </c>
      <c r="AB61" s="177">
        <f t="shared" si="20"/>
        <v>2</v>
      </c>
      <c r="AC61" s="196">
        <f t="shared" si="21"/>
        <v>2.1</v>
      </c>
    </row>
    <row r="62" spans="1:29" x14ac:dyDescent="0.25">
      <c r="A62" s="143">
        <v>14</v>
      </c>
      <c r="B62" s="14">
        <v>40730</v>
      </c>
      <c r="C62" s="330" t="s">
        <v>33</v>
      </c>
      <c r="D62" s="79">
        <f>'2020-2021 исходные'!F62</f>
        <v>0.42062662705130227</v>
      </c>
      <c r="E62" s="66">
        <f t="shared" si="54"/>
        <v>0.55184150606895188</v>
      </c>
      <c r="F62" s="40" t="str">
        <f t="shared" si="49"/>
        <v>C</v>
      </c>
      <c r="G62" s="64">
        <f>'2020-2021 исходные'!I62</f>
        <v>31810.94396296296</v>
      </c>
      <c r="H62" s="66">
        <f t="shared" si="55"/>
        <v>0.3001249155173763</v>
      </c>
      <c r="I62" s="66">
        <f t="shared" si="56"/>
        <v>0.20520724984131258</v>
      </c>
      <c r="J62" s="73" t="str">
        <f t="shared" si="50"/>
        <v>B</v>
      </c>
      <c r="K62" s="70">
        <f>'2020-2021 исходные'!L62</f>
        <v>120183.64588888889</v>
      </c>
      <c r="L62" s="25">
        <f t="shared" si="57"/>
        <v>0.4057040282330826</v>
      </c>
      <c r="M62" s="66">
        <f t="shared" si="58"/>
        <v>0.252836373285313</v>
      </c>
      <c r="N62" s="84" t="str">
        <f t="shared" si="51"/>
        <v>B</v>
      </c>
      <c r="O62" s="50">
        <f>'2020-2021 исходные'!P62</f>
        <v>0</v>
      </c>
      <c r="P62" s="66">
        <f t="shared" si="59"/>
        <v>0</v>
      </c>
      <c r="Q62" s="66">
        <f t="shared" si="60"/>
        <v>0.13187477194104089</v>
      </c>
      <c r="R62" s="53" t="str">
        <f t="shared" si="52"/>
        <v>D</v>
      </c>
      <c r="S62" s="86">
        <f>'2020-2021 исходные'!S62</f>
        <v>697244.10714285716</v>
      </c>
      <c r="T62" s="94">
        <f t="shared" si="61"/>
        <v>0.69960413540914979</v>
      </c>
      <c r="U62" s="94">
        <f t="shared" si="62"/>
        <v>0.58675508915896979</v>
      </c>
      <c r="V62" s="84" t="str">
        <f t="shared" si="53"/>
        <v>B</v>
      </c>
      <c r="W62" s="183" t="str">
        <f t="shared" si="15"/>
        <v>C</v>
      </c>
      <c r="X62" s="195">
        <f t="shared" si="16"/>
        <v>2</v>
      </c>
      <c r="Y62" s="177">
        <f t="shared" si="17"/>
        <v>2.5</v>
      </c>
      <c r="Z62" s="177">
        <f t="shared" si="18"/>
        <v>2.5</v>
      </c>
      <c r="AA62" s="177">
        <f t="shared" si="19"/>
        <v>1</v>
      </c>
      <c r="AB62" s="177">
        <f t="shared" si="20"/>
        <v>2.5</v>
      </c>
      <c r="AC62" s="196">
        <f t="shared" si="21"/>
        <v>2.1</v>
      </c>
    </row>
    <row r="63" spans="1:29" x14ac:dyDescent="0.25">
      <c r="A63" s="27">
        <v>15</v>
      </c>
      <c r="B63" s="14">
        <v>40820</v>
      </c>
      <c r="C63" s="330" t="s">
        <v>34</v>
      </c>
      <c r="D63" s="79">
        <f>'2020-2021 исходные'!F63</f>
        <v>0.39415659919462054</v>
      </c>
      <c r="E63" s="66">
        <f t="shared" si="54"/>
        <v>0.55184150606895188</v>
      </c>
      <c r="F63" s="40" t="str">
        <f t="shared" si="49"/>
        <v>C</v>
      </c>
      <c r="G63" s="64">
        <f>'2020-2021 исходные'!I63</f>
        <v>11786.530886524824</v>
      </c>
      <c r="H63" s="66">
        <f t="shared" si="55"/>
        <v>0.11120171695249886</v>
      </c>
      <c r="I63" s="66">
        <f t="shared" si="56"/>
        <v>0.20520724984131258</v>
      </c>
      <c r="J63" s="73" t="str">
        <f t="shared" si="50"/>
        <v>C</v>
      </c>
      <c r="K63" s="70">
        <f>'2020-2021 исходные'!L63</f>
        <v>53690.791087470447</v>
      </c>
      <c r="L63" s="25">
        <f t="shared" si="57"/>
        <v>0.18124404582754858</v>
      </c>
      <c r="M63" s="66">
        <f t="shared" si="58"/>
        <v>0.252836373285313</v>
      </c>
      <c r="N63" s="84" t="str">
        <f t="shared" si="51"/>
        <v>C</v>
      </c>
      <c r="O63" s="50">
        <f>'2020-2021 исходные'!P63</f>
        <v>0</v>
      </c>
      <c r="P63" s="66">
        <f t="shared" si="59"/>
        <v>0</v>
      </c>
      <c r="Q63" s="66">
        <f t="shared" si="60"/>
        <v>0.13187477194104089</v>
      </c>
      <c r="R63" s="53" t="str">
        <f t="shared" si="52"/>
        <v>D</v>
      </c>
      <c r="S63" s="86">
        <f>'2020-2021 исходные'!S63</f>
        <v>497574.36734693876</v>
      </c>
      <c r="T63" s="94">
        <f t="shared" si="61"/>
        <v>0.49925855450534079</v>
      </c>
      <c r="U63" s="94">
        <f t="shared" si="62"/>
        <v>0.58675508915896979</v>
      </c>
      <c r="V63" s="84" t="str">
        <f t="shared" si="53"/>
        <v>C</v>
      </c>
      <c r="W63" s="185" t="str">
        <f t="shared" si="15"/>
        <v>C</v>
      </c>
      <c r="X63" s="195">
        <f t="shared" si="16"/>
        <v>2</v>
      </c>
      <c r="Y63" s="177">
        <f t="shared" si="17"/>
        <v>2</v>
      </c>
      <c r="Z63" s="177">
        <f t="shared" si="18"/>
        <v>2</v>
      </c>
      <c r="AA63" s="177">
        <f t="shared" si="19"/>
        <v>1</v>
      </c>
      <c r="AB63" s="177">
        <f t="shared" si="20"/>
        <v>2</v>
      </c>
      <c r="AC63" s="196">
        <f t="shared" si="21"/>
        <v>1.8</v>
      </c>
    </row>
    <row r="64" spans="1:29" x14ac:dyDescent="0.25">
      <c r="A64" s="27">
        <v>16</v>
      </c>
      <c r="B64" s="14">
        <v>40840</v>
      </c>
      <c r="C64" s="330" t="s">
        <v>35</v>
      </c>
      <c r="D64" s="79">
        <f>'2020-2021 исходные'!F64</f>
        <v>0.30030627506914048</v>
      </c>
      <c r="E64" s="66">
        <f t="shared" si="54"/>
        <v>0.55184150606895188</v>
      </c>
      <c r="F64" s="40" t="str">
        <f t="shared" si="49"/>
        <v>C</v>
      </c>
      <c r="G64" s="64">
        <f>'2020-2021 исходные'!I64</f>
        <v>10672.883221649485</v>
      </c>
      <c r="H64" s="66">
        <f t="shared" si="55"/>
        <v>0.10069484825580197</v>
      </c>
      <c r="I64" s="66">
        <f t="shared" si="56"/>
        <v>0.20520724984131258</v>
      </c>
      <c r="J64" s="73" t="str">
        <f t="shared" si="50"/>
        <v>D</v>
      </c>
      <c r="K64" s="70">
        <f>'2020-2021 исходные'!L64</f>
        <v>65068.591597938139</v>
      </c>
      <c r="L64" s="25">
        <f t="shared" si="57"/>
        <v>0.21965209598602628</v>
      </c>
      <c r="M64" s="66">
        <f t="shared" si="58"/>
        <v>0.252836373285313</v>
      </c>
      <c r="N64" s="84" t="str">
        <f t="shared" si="51"/>
        <v>C</v>
      </c>
      <c r="O64" s="50">
        <f>'2020-2021 исходные'!P64</f>
        <v>2989.2372680412373</v>
      </c>
      <c r="P64" s="66">
        <f t="shared" si="59"/>
        <v>0.13703668016531242</v>
      </c>
      <c r="Q64" s="66">
        <f t="shared" si="60"/>
        <v>0.13187477194104089</v>
      </c>
      <c r="R64" s="53" t="str">
        <f t="shared" si="52"/>
        <v>B</v>
      </c>
      <c r="S64" s="86">
        <f>'2020-2021 исходные'!S64</f>
        <v>607928.23529411759</v>
      </c>
      <c r="T64" s="94">
        <f t="shared" si="61"/>
        <v>0.60998594765693803</v>
      </c>
      <c r="U64" s="94">
        <f t="shared" si="62"/>
        <v>0.58675508915896979</v>
      </c>
      <c r="V64" s="84" t="str">
        <f t="shared" si="53"/>
        <v>B</v>
      </c>
      <c r="W64" s="185" t="str">
        <f t="shared" si="15"/>
        <v>C</v>
      </c>
      <c r="X64" s="195">
        <f t="shared" si="16"/>
        <v>2</v>
      </c>
      <c r="Y64" s="177">
        <f t="shared" si="17"/>
        <v>1</v>
      </c>
      <c r="Z64" s="177">
        <f t="shared" si="18"/>
        <v>2</v>
      </c>
      <c r="AA64" s="177">
        <f t="shared" si="19"/>
        <v>2.5</v>
      </c>
      <c r="AB64" s="177">
        <f t="shared" si="20"/>
        <v>2.5</v>
      </c>
      <c r="AC64" s="196">
        <f t="shared" si="21"/>
        <v>2</v>
      </c>
    </row>
    <row r="65" spans="1:29" x14ac:dyDescent="0.25">
      <c r="A65" s="27">
        <v>17</v>
      </c>
      <c r="B65" s="14">
        <v>40950</v>
      </c>
      <c r="C65" s="330" t="s">
        <v>11</v>
      </c>
      <c r="D65" s="79">
        <f>'2020-2021 исходные'!F65</f>
        <v>0.41324934972730853</v>
      </c>
      <c r="E65" s="66">
        <f t="shared" si="54"/>
        <v>0.55184150606895188</v>
      </c>
      <c r="F65" s="40" t="str">
        <f t="shared" si="49"/>
        <v>C</v>
      </c>
      <c r="G65" s="64">
        <f>'2020-2021 исходные'!I65</f>
        <v>14089.448739130434</v>
      </c>
      <c r="H65" s="66">
        <f t="shared" si="55"/>
        <v>0.13292892588919145</v>
      </c>
      <c r="I65" s="66">
        <f t="shared" si="56"/>
        <v>0.20520724984131258</v>
      </c>
      <c r="J65" s="73" t="str">
        <f t="shared" si="50"/>
        <v>C</v>
      </c>
      <c r="K65" s="70">
        <f>'2020-2021 исходные'!L65</f>
        <v>61555.496739130438</v>
      </c>
      <c r="L65" s="25">
        <f t="shared" si="57"/>
        <v>0.20779293889987083</v>
      </c>
      <c r="M65" s="66">
        <f t="shared" si="58"/>
        <v>0.252836373285313</v>
      </c>
      <c r="N65" s="84" t="str">
        <f t="shared" si="51"/>
        <v>C</v>
      </c>
      <c r="O65" s="50">
        <f>'2020-2021 исходные'!P65</f>
        <v>0</v>
      </c>
      <c r="P65" s="66">
        <f t="shared" si="59"/>
        <v>0</v>
      </c>
      <c r="Q65" s="66">
        <f t="shared" si="60"/>
        <v>0.13187477194104089</v>
      </c>
      <c r="R65" s="53" t="str">
        <f t="shared" si="52"/>
        <v>D</v>
      </c>
      <c r="S65" s="86">
        <f>'2020-2021 исходные'!S65</f>
        <v>550104.59861538454</v>
      </c>
      <c r="T65" s="94">
        <f t="shared" si="61"/>
        <v>0.55196658983029756</v>
      </c>
      <c r="U65" s="94">
        <f t="shared" si="62"/>
        <v>0.58675508915896979</v>
      </c>
      <c r="V65" s="84" t="str">
        <f t="shared" si="53"/>
        <v>C</v>
      </c>
      <c r="W65" s="185" t="str">
        <f t="shared" si="15"/>
        <v>C</v>
      </c>
      <c r="X65" s="195">
        <f t="shared" si="16"/>
        <v>2</v>
      </c>
      <c r="Y65" s="177">
        <f t="shared" si="17"/>
        <v>2</v>
      </c>
      <c r="Z65" s="177">
        <f t="shared" si="18"/>
        <v>2</v>
      </c>
      <c r="AA65" s="177">
        <f t="shared" si="19"/>
        <v>1</v>
      </c>
      <c r="AB65" s="177">
        <f t="shared" si="20"/>
        <v>2</v>
      </c>
      <c r="AC65" s="196">
        <f t="shared" si="21"/>
        <v>1.8</v>
      </c>
    </row>
    <row r="66" spans="1:29" s="32" customFormat="1" x14ac:dyDescent="0.25">
      <c r="A66" s="28">
        <v>18</v>
      </c>
      <c r="B66" s="14">
        <v>40990</v>
      </c>
      <c r="C66" s="331" t="s">
        <v>36</v>
      </c>
      <c r="D66" s="79">
        <f>'2020-2021 исходные'!F66</f>
        <v>0.47178419388085846</v>
      </c>
      <c r="E66" s="66">
        <f t="shared" si="54"/>
        <v>0.55184150606895188</v>
      </c>
      <c r="F66" s="40" t="str">
        <f t="shared" si="49"/>
        <v>C</v>
      </c>
      <c r="G66" s="64">
        <f>'2020-2021 исходные'!I66</f>
        <v>12635.143322286662</v>
      </c>
      <c r="H66" s="66">
        <f t="shared" si="55"/>
        <v>0.11920807274899921</v>
      </c>
      <c r="I66" s="66">
        <f t="shared" si="56"/>
        <v>0.20520724984131258</v>
      </c>
      <c r="J66" s="73" t="str">
        <f t="shared" si="50"/>
        <v>C</v>
      </c>
      <c r="K66" s="70">
        <f>'2020-2021 исходные'!L66</f>
        <v>71902.509022369515</v>
      </c>
      <c r="L66" s="25">
        <f t="shared" si="57"/>
        <v>0.24272135642656337</v>
      </c>
      <c r="M66" s="66">
        <f t="shared" si="58"/>
        <v>0.252836373285313</v>
      </c>
      <c r="N66" s="84" t="str">
        <f t="shared" si="51"/>
        <v>C</v>
      </c>
      <c r="O66" s="50">
        <f>'2020-2021 исходные'!P66</f>
        <v>0</v>
      </c>
      <c r="P66" s="66">
        <f t="shared" si="59"/>
        <v>0</v>
      </c>
      <c r="Q66" s="66">
        <f t="shared" si="60"/>
        <v>0.13187477194104089</v>
      </c>
      <c r="R66" s="53" t="str">
        <f t="shared" si="52"/>
        <v>D</v>
      </c>
      <c r="S66" s="86">
        <f>'2020-2021 исходные'!S66</f>
        <v>492649.91111111105</v>
      </c>
      <c r="T66" s="94">
        <f t="shared" si="61"/>
        <v>0.49431742999538408</v>
      </c>
      <c r="U66" s="94">
        <f t="shared" si="62"/>
        <v>0.58675508915896979</v>
      </c>
      <c r="V66" s="84" t="str">
        <f t="shared" si="53"/>
        <v>C</v>
      </c>
      <c r="W66" s="187" t="str">
        <f t="shared" si="15"/>
        <v>C</v>
      </c>
      <c r="X66" s="195">
        <f t="shared" si="16"/>
        <v>2</v>
      </c>
      <c r="Y66" s="177">
        <f t="shared" si="17"/>
        <v>2</v>
      </c>
      <c r="Z66" s="177">
        <f t="shared" si="18"/>
        <v>2</v>
      </c>
      <c r="AA66" s="177">
        <f t="shared" si="19"/>
        <v>1</v>
      </c>
      <c r="AB66" s="177">
        <f t="shared" si="20"/>
        <v>2</v>
      </c>
      <c r="AC66" s="196">
        <f t="shared" si="21"/>
        <v>1.8</v>
      </c>
    </row>
    <row r="67" spans="1:29" ht="15.75" thickBot="1" x14ac:dyDescent="0.3">
      <c r="A67" s="28">
        <v>19</v>
      </c>
      <c r="B67" s="14">
        <v>40133</v>
      </c>
      <c r="C67" s="330" t="s">
        <v>37</v>
      </c>
      <c r="D67" s="79">
        <f>'2020-2021 исходные'!F67</f>
        <v>0.50436049188223742</v>
      </c>
      <c r="E67" s="66">
        <f t="shared" si="54"/>
        <v>0.55184150606895188</v>
      </c>
      <c r="F67" s="40" t="str">
        <f t="shared" si="49"/>
        <v>C</v>
      </c>
      <c r="G67" s="64">
        <f>'2020-2021 исходные'!I67</f>
        <v>23249.77997775306</v>
      </c>
      <c r="H67" s="66">
        <f t="shared" si="55"/>
        <v>0.21935338541807889</v>
      </c>
      <c r="I67" s="66">
        <f t="shared" si="56"/>
        <v>0.20520724984131258</v>
      </c>
      <c r="J67" s="73" t="str">
        <f t="shared" si="50"/>
        <v>B</v>
      </c>
      <c r="K67" s="70">
        <f>'2020-2021 исходные'!L67</f>
        <v>104200.09369299222</v>
      </c>
      <c r="L67" s="25">
        <f t="shared" si="57"/>
        <v>0.35174833847688991</v>
      </c>
      <c r="M67" s="66">
        <f t="shared" si="58"/>
        <v>0.252836373285313</v>
      </c>
      <c r="N67" s="84" t="str">
        <f t="shared" si="51"/>
        <v>B</v>
      </c>
      <c r="O67" s="50">
        <f>'2020-2021 исходные'!P67</f>
        <v>11702.418131256953</v>
      </c>
      <c r="P67" s="66">
        <f t="shared" si="59"/>
        <v>0.53647816710937957</v>
      </c>
      <c r="Q67" s="66">
        <f t="shared" si="60"/>
        <v>0.13187477194104089</v>
      </c>
      <c r="R67" s="53" t="str">
        <f t="shared" si="52"/>
        <v>B</v>
      </c>
      <c r="S67" s="86">
        <f>'2020-2021 исходные'!S67</f>
        <v>537008.07526881725</v>
      </c>
      <c r="T67" s="94">
        <f t="shared" si="61"/>
        <v>0.53882573743889306</v>
      </c>
      <c r="U67" s="94">
        <f t="shared" si="62"/>
        <v>0.58675508915896979</v>
      </c>
      <c r="V67" s="84" t="str">
        <f t="shared" si="53"/>
        <v>C</v>
      </c>
      <c r="W67" s="183" t="str">
        <f t="shared" si="15"/>
        <v>C</v>
      </c>
      <c r="X67" s="191">
        <f t="shared" si="16"/>
        <v>2</v>
      </c>
      <c r="Y67" s="179">
        <f t="shared" si="17"/>
        <v>2.5</v>
      </c>
      <c r="Z67" s="179">
        <f t="shared" si="18"/>
        <v>2.5</v>
      </c>
      <c r="AA67" s="179">
        <f t="shared" si="19"/>
        <v>2.5</v>
      </c>
      <c r="AB67" s="179">
        <f t="shared" si="20"/>
        <v>2</v>
      </c>
      <c r="AC67" s="192">
        <f t="shared" si="21"/>
        <v>2.2999999999999998</v>
      </c>
    </row>
    <row r="68" spans="1:29" ht="15.75" thickBot="1" x14ac:dyDescent="0.3">
      <c r="A68" s="26"/>
      <c r="B68" s="120"/>
      <c r="C68" s="121" t="s">
        <v>175</v>
      </c>
      <c r="D68" s="77">
        <f>AVERAGE(D69:D83)</f>
        <v>0.41270353505788909</v>
      </c>
      <c r="E68" s="29"/>
      <c r="F68" s="49" t="str">
        <f t="shared" si="49"/>
        <v>C</v>
      </c>
      <c r="G68" s="68">
        <f>AVERAGE(G69:G83)</f>
        <v>18486.037588517778</v>
      </c>
      <c r="H68" s="233">
        <f>AVERAGE(H69:H83)</f>
        <v>0.17440917427551167</v>
      </c>
      <c r="I68" s="233"/>
      <c r="J68" s="57" t="str">
        <f t="shared" si="50"/>
        <v>C</v>
      </c>
      <c r="K68" s="68">
        <f>AVERAGE(K69:K83)</f>
        <v>66382.827353372413</v>
      </c>
      <c r="L68" s="234">
        <f>AVERAGE(L69:L83)</f>
        <v>0.2240885626623707</v>
      </c>
      <c r="M68" s="233"/>
      <c r="N68" s="57" t="str">
        <f t="shared" si="51"/>
        <v>C</v>
      </c>
      <c r="O68" s="56">
        <f>AVERAGE(O69:O83)</f>
        <v>2774.9593988792353</v>
      </c>
      <c r="P68" s="233">
        <f>AVERAGE(P69:P83)</f>
        <v>0.1272134626720757</v>
      </c>
      <c r="Q68" s="233"/>
      <c r="R68" s="49" t="str">
        <f t="shared" si="52"/>
        <v>C</v>
      </c>
      <c r="S68" s="68">
        <f>AVERAGE(S69:S83)</f>
        <v>590158.98874727206</v>
      </c>
      <c r="T68" s="233">
        <f>AVERAGE(T69:T83)</f>
        <v>0.59215655585580973</v>
      </c>
      <c r="U68" s="96"/>
      <c r="V68" s="57" t="str">
        <f t="shared" si="53"/>
        <v>B</v>
      </c>
      <c r="W68" s="188" t="str">
        <f t="shared" ref="W68:W125" si="63">IF(AC68&gt;=3.5,"A",IF(AC68&gt;=2.5,"B",IF(AC68&gt;=1.5,"C","D")))</f>
        <v>C</v>
      </c>
      <c r="X68" s="241">
        <f t="shared" ref="X68:X125" si="64">IF(F68="A",4.2,IF(F68="B",2.5,IF(F68="C",2,1)))</f>
        <v>2</v>
      </c>
      <c r="Y68" s="242">
        <f t="shared" ref="Y68:Y125" si="65">IF(J68="A",4.2,IF(J68="B",2.5,IF(J68="C",2,1)))</f>
        <v>2</v>
      </c>
      <c r="Z68" s="242">
        <f t="shared" ref="Z68:Z125" si="66">IF(N68="A",4.2,IF(N68="B",2.5,IF(N68="C",2,1)))</f>
        <v>2</v>
      </c>
      <c r="AA68" s="242">
        <f t="shared" ref="AA68:AA125" si="67">IF(R68="A",4.2,IF(R68="B",2.5,IF(R68="C",2,1)))</f>
        <v>2</v>
      </c>
      <c r="AB68" s="242">
        <f t="shared" ref="AB68:AB125" si="68">IF(V68="A",4.2,IF(V68="B",2.5,IF(V68="C",2,1)))</f>
        <v>2.5</v>
      </c>
      <c r="AC68" s="243">
        <f t="shared" ref="AC68:AC125" si="69">AVERAGE(X68:AB68)</f>
        <v>2.1</v>
      </c>
    </row>
    <row r="69" spans="1:29" x14ac:dyDescent="0.25">
      <c r="A69" s="143">
        <v>1</v>
      </c>
      <c r="B69" s="14">
        <v>50040</v>
      </c>
      <c r="C69" s="330" t="s">
        <v>108</v>
      </c>
      <c r="D69" s="79">
        <f>'2020-2021 исходные'!F69</f>
        <v>0.33930977778329791</v>
      </c>
      <c r="E69" s="66">
        <f t="shared" ref="E69:E83" si="70">$D$126</f>
        <v>0.55184150606895188</v>
      </c>
      <c r="F69" s="40" t="str">
        <f t="shared" ref="F69:F100" si="71">IF(D69&gt;=$D$130,"A",IF(D69&gt;=$D$126,"B",IF(D69&gt;=$D$131,"C","D")))</f>
        <v>C</v>
      </c>
      <c r="G69" s="64">
        <f>'2020-2021 исходные'!I69</f>
        <v>26294.430739336494</v>
      </c>
      <c r="H69" s="66">
        <f t="shared" ref="H69:H83" si="72">G69/$G$127</f>
        <v>0.24807857991919272</v>
      </c>
      <c r="I69" s="66">
        <f t="shared" ref="I69:I83" si="73">$H$126</f>
        <v>0.20520724984131258</v>
      </c>
      <c r="J69" s="73" t="str">
        <f t="shared" ref="J69:J100" si="74">IF(G69&gt;=$G$130,"A",IF(G69&gt;=$G$126,"B",IF(G69&gt;=$G$131,"C","D")))</f>
        <v>B</v>
      </c>
      <c r="K69" s="70">
        <f>'2020-2021 исходные'!L69</f>
        <v>96982.050710900468</v>
      </c>
      <c r="L69" s="25">
        <f t="shared" ref="L69:L83" si="75">K69/$K$127</f>
        <v>0.32738238508834416</v>
      </c>
      <c r="M69" s="66">
        <f t="shared" ref="M69:M83" si="76">$L$126</f>
        <v>0.252836373285313</v>
      </c>
      <c r="N69" s="84" t="str">
        <f t="shared" ref="N69:N100" si="77">IF(K69&gt;=$K$130,"A",IF(K69&gt;=$K$126,"B",IF(K69&gt;=$K$131,"C","D")))</f>
        <v>B</v>
      </c>
      <c r="O69" s="50">
        <f>'2020-2021 исходные'!P69</f>
        <v>14987.221582938388</v>
      </c>
      <c r="P69" s="66">
        <f t="shared" ref="P69:P83" si="78">O69/$O$127</f>
        <v>0.68706459423128763</v>
      </c>
      <c r="Q69" s="66">
        <f t="shared" ref="Q69:Q83" si="79">$P$126</f>
        <v>0.13187477194104089</v>
      </c>
      <c r="R69" s="53" t="str">
        <f t="shared" ref="R69:R100" si="80">IF(O69&gt;=$O$130,"A",IF(O69&gt;=$O$126,"B",IF(O69&gt;=$O$131,"C","D")))</f>
        <v>A</v>
      </c>
      <c r="S69" s="86">
        <f>'2020-2021 исходные'!S69</f>
        <v>705084.22204819275</v>
      </c>
      <c r="T69" s="94">
        <f t="shared" ref="T69:T83" si="81">S69/$S$127</f>
        <v>0.70747078749507686</v>
      </c>
      <c r="U69" s="94">
        <f t="shared" ref="U69:U83" si="82">$T$126</f>
        <v>0.58675508915896979</v>
      </c>
      <c r="V69" s="84" t="str">
        <f t="shared" ref="V69:V100" si="83">IF(S69&gt;=$S$130,"A",IF(S69&gt;=$S$126,"B",IF(S69&gt;=$S$131,"C","D")))</f>
        <v>B</v>
      </c>
      <c r="W69" s="176" t="str">
        <f t="shared" si="63"/>
        <v>B</v>
      </c>
      <c r="X69" s="193">
        <f t="shared" si="64"/>
        <v>2</v>
      </c>
      <c r="Y69" s="178">
        <f t="shared" si="65"/>
        <v>2.5</v>
      </c>
      <c r="Z69" s="178">
        <f t="shared" si="66"/>
        <v>2.5</v>
      </c>
      <c r="AA69" s="178">
        <f t="shared" si="67"/>
        <v>4.2</v>
      </c>
      <c r="AB69" s="178">
        <f t="shared" si="68"/>
        <v>2.5</v>
      </c>
      <c r="AC69" s="194">
        <f t="shared" si="69"/>
        <v>2.7399999999999998</v>
      </c>
    </row>
    <row r="70" spans="1:29" x14ac:dyDescent="0.25">
      <c r="A70" s="143">
        <v>2</v>
      </c>
      <c r="B70" s="14">
        <v>50003</v>
      </c>
      <c r="C70" s="330" t="s">
        <v>107</v>
      </c>
      <c r="D70" s="79">
        <f>'2020-2021 исходные'!F70</f>
        <v>0.62175942053556987</v>
      </c>
      <c r="E70" s="66">
        <f t="shared" si="70"/>
        <v>0.55184150606895188</v>
      </c>
      <c r="F70" s="40" t="str">
        <f t="shared" si="71"/>
        <v>B</v>
      </c>
      <c r="G70" s="64">
        <f>'2020-2021 исходные'!I70</f>
        <v>22224.946923076925</v>
      </c>
      <c r="H70" s="66">
        <f t="shared" si="72"/>
        <v>0.20968445090572371</v>
      </c>
      <c r="I70" s="66">
        <f t="shared" si="73"/>
        <v>0.20520724984131258</v>
      </c>
      <c r="J70" s="73" t="str">
        <f t="shared" si="74"/>
        <v>B</v>
      </c>
      <c r="K70" s="70">
        <f>'2020-2021 исходные'!L70</f>
        <v>139567.38812937064</v>
      </c>
      <c r="L70" s="25">
        <f t="shared" si="75"/>
        <v>0.47113774220499532</v>
      </c>
      <c r="M70" s="66">
        <f t="shared" si="76"/>
        <v>0.252836373285313</v>
      </c>
      <c r="N70" s="84" t="str">
        <f t="shared" si="77"/>
        <v>B</v>
      </c>
      <c r="O70" s="50">
        <f>'2020-2021 исходные'!P70</f>
        <v>0</v>
      </c>
      <c r="P70" s="66">
        <f t="shared" si="78"/>
        <v>0</v>
      </c>
      <c r="Q70" s="66">
        <f t="shared" si="79"/>
        <v>0.13187477194104089</v>
      </c>
      <c r="R70" s="53" t="str">
        <f t="shared" si="80"/>
        <v>D</v>
      </c>
      <c r="S70" s="116">
        <f>'2020-2021 исходные'!S70</f>
        <v>697133.78007751936</v>
      </c>
      <c r="T70" s="94">
        <f t="shared" si="81"/>
        <v>0.69949343490932891</v>
      </c>
      <c r="U70" s="94">
        <f t="shared" si="82"/>
        <v>0.58675508915896979</v>
      </c>
      <c r="V70" s="84" t="str">
        <f t="shared" si="83"/>
        <v>B</v>
      </c>
      <c r="W70" s="175" t="str">
        <f t="shared" si="63"/>
        <v>C</v>
      </c>
      <c r="X70" s="195">
        <f t="shared" si="64"/>
        <v>2.5</v>
      </c>
      <c r="Y70" s="177">
        <f t="shared" si="65"/>
        <v>2.5</v>
      </c>
      <c r="Z70" s="177">
        <f t="shared" si="66"/>
        <v>2.5</v>
      </c>
      <c r="AA70" s="177">
        <f t="shared" si="67"/>
        <v>1</v>
      </c>
      <c r="AB70" s="177">
        <f t="shared" si="68"/>
        <v>2.5</v>
      </c>
      <c r="AC70" s="196">
        <f t="shared" si="69"/>
        <v>2.2000000000000002</v>
      </c>
    </row>
    <row r="71" spans="1:29" x14ac:dyDescent="0.25">
      <c r="A71" s="143">
        <v>3</v>
      </c>
      <c r="B71" s="14">
        <v>50060</v>
      </c>
      <c r="C71" s="330" t="s">
        <v>39</v>
      </c>
      <c r="D71" s="79">
        <f>'2020-2021 исходные'!F71</f>
        <v>0.34714322149376176</v>
      </c>
      <c r="E71" s="66">
        <f t="shared" si="70"/>
        <v>0.55184150606895188</v>
      </c>
      <c r="F71" s="40" t="str">
        <f t="shared" si="71"/>
        <v>C</v>
      </c>
      <c r="G71" s="64">
        <f>'2020-2021 исходные'!I71</f>
        <v>8946.9449174078782</v>
      </c>
      <c r="H71" s="66">
        <f t="shared" si="72"/>
        <v>8.4411235661601275E-2</v>
      </c>
      <c r="I71" s="66">
        <f t="shared" si="73"/>
        <v>0.20520724984131258</v>
      </c>
      <c r="J71" s="73" t="str">
        <f t="shared" si="74"/>
        <v>D</v>
      </c>
      <c r="K71" s="70">
        <f>'2020-2021 исходные'!L71</f>
        <v>62996.823545108011</v>
      </c>
      <c r="L71" s="25">
        <f t="shared" si="75"/>
        <v>0.21265842693578907</v>
      </c>
      <c r="M71" s="66">
        <f t="shared" si="76"/>
        <v>0.252836373285313</v>
      </c>
      <c r="N71" s="84" t="str">
        <f t="shared" si="77"/>
        <v>C</v>
      </c>
      <c r="O71" s="50">
        <f>'2020-2021 исходные'!P71</f>
        <v>3361.4868932655654</v>
      </c>
      <c r="P71" s="66">
        <f t="shared" si="78"/>
        <v>0.15410185373948987</v>
      </c>
      <c r="Q71" s="66">
        <f t="shared" si="79"/>
        <v>0.13187477194104089</v>
      </c>
      <c r="R71" s="53" t="str">
        <f t="shared" si="80"/>
        <v>B</v>
      </c>
      <c r="S71" s="86">
        <f>'2020-2021 исходные'!S71</f>
        <v>589058.71792452829</v>
      </c>
      <c r="T71" s="94">
        <f t="shared" si="81"/>
        <v>0.59105256084204638</v>
      </c>
      <c r="U71" s="94">
        <f t="shared" si="82"/>
        <v>0.58675508915896979</v>
      </c>
      <c r="V71" s="84" t="str">
        <f t="shared" si="83"/>
        <v>C</v>
      </c>
      <c r="W71" s="183" t="str">
        <f t="shared" si="63"/>
        <v>C</v>
      </c>
      <c r="X71" s="195">
        <f t="shared" si="64"/>
        <v>2</v>
      </c>
      <c r="Y71" s="177">
        <f t="shared" si="65"/>
        <v>1</v>
      </c>
      <c r="Z71" s="177">
        <f t="shared" si="66"/>
        <v>2</v>
      </c>
      <c r="AA71" s="177">
        <f t="shared" si="67"/>
        <v>2.5</v>
      </c>
      <c r="AB71" s="177">
        <f t="shared" si="68"/>
        <v>2</v>
      </c>
      <c r="AC71" s="196">
        <f t="shared" si="69"/>
        <v>1.9</v>
      </c>
    </row>
    <row r="72" spans="1:29" x14ac:dyDescent="0.25">
      <c r="A72" s="143">
        <v>4</v>
      </c>
      <c r="B72" s="14">
        <v>50170</v>
      </c>
      <c r="C72" s="330" t="s">
        <v>3</v>
      </c>
      <c r="D72" s="323">
        <f>'2020-2021 исходные'!F72</f>
        <v>0.51784100698320845</v>
      </c>
      <c r="E72" s="66">
        <f t="shared" si="70"/>
        <v>0.55184150606895188</v>
      </c>
      <c r="F72" s="246" t="str">
        <f t="shared" si="71"/>
        <v>C</v>
      </c>
      <c r="G72" s="64">
        <f>'2020-2021 исходные'!I72</f>
        <v>22591.947846347608</v>
      </c>
      <c r="H72" s="66">
        <f t="shared" si="72"/>
        <v>0.21314697377897307</v>
      </c>
      <c r="I72" s="66">
        <f t="shared" si="73"/>
        <v>0.20520724984131258</v>
      </c>
      <c r="J72" s="73" t="str">
        <f t="shared" si="74"/>
        <v>B</v>
      </c>
      <c r="K72" s="70">
        <f>'2020-2021 исходные'!L72</f>
        <v>69059.676649874047</v>
      </c>
      <c r="L72" s="25">
        <f t="shared" si="75"/>
        <v>0.23312480494418361</v>
      </c>
      <c r="M72" s="66">
        <f t="shared" si="76"/>
        <v>0.252836373285313</v>
      </c>
      <c r="N72" s="84" t="str">
        <f t="shared" si="77"/>
        <v>C</v>
      </c>
      <c r="O72" s="50">
        <f>'2020-2021 исходные'!P72</f>
        <v>3383.189609571788</v>
      </c>
      <c r="P72" s="66">
        <f t="shared" si="78"/>
        <v>0.15509677917581133</v>
      </c>
      <c r="Q72" s="66">
        <f t="shared" si="79"/>
        <v>0.13187477194104089</v>
      </c>
      <c r="R72" s="53" t="str">
        <f t="shared" si="80"/>
        <v>B</v>
      </c>
      <c r="S72" s="86">
        <f>'2020-2021 исходные'!S72</f>
        <v>537570.80753846152</v>
      </c>
      <c r="T72" s="94">
        <f t="shared" si="81"/>
        <v>0.53939037444182814</v>
      </c>
      <c r="U72" s="94">
        <f t="shared" si="82"/>
        <v>0.58675508915896979</v>
      </c>
      <c r="V72" s="84" t="str">
        <f t="shared" si="83"/>
        <v>C</v>
      </c>
      <c r="W72" s="183" t="str">
        <f t="shared" si="63"/>
        <v>C</v>
      </c>
      <c r="X72" s="195">
        <f t="shared" si="64"/>
        <v>2</v>
      </c>
      <c r="Y72" s="177">
        <f t="shared" si="65"/>
        <v>2.5</v>
      </c>
      <c r="Z72" s="177">
        <f t="shared" si="66"/>
        <v>2</v>
      </c>
      <c r="AA72" s="177">
        <f t="shared" si="67"/>
        <v>2.5</v>
      </c>
      <c r="AB72" s="177">
        <f t="shared" si="68"/>
        <v>2</v>
      </c>
      <c r="AC72" s="196">
        <f t="shared" si="69"/>
        <v>2.2000000000000002</v>
      </c>
    </row>
    <row r="73" spans="1:29" x14ac:dyDescent="0.25">
      <c r="A73" s="143">
        <v>5</v>
      </c>
      <c r="B73" s="14">
        <v>50230</v>
      </c>
      <c r="C73" s="330" t="s">
        <v>105</v>
      </c>
      <c r="D73" s="323">
        <f>'2020-2021 исходные'!F73</f>
        <v>0.33279086632647498</v>
      </c>
      <c r="E73" s="66">
        <f t="shared" si="70"/>
        <v>0.55184150606895188</v>
      </c>
      <c r="F73" s="40" t="str">
        <f t="shared" si="71"/>
        <v>C</v>
      </c>
      <c r="G73" s="64">
        <f>'2020-2021 исходные'!I73</f>
        <v>17349.701109890109</v>
      </c>
      <c r="H73" s="66">
        <f t="shared" si="72"/>
        <v>0.16368824470974602</v>
      </c>
      <c r="I73" s="66">
        <f t="shared" si="73"/>
        <v>0.20520724984131258</v>
      </c>
      <c r="J73" s="73" t="str">
        <f t="shared" si="74"/>
        <v>C</v>
      </c>
      <c r="K73" s="70">
        <f>'2020-2021 исходные'!L73</f>
        <v>67676.077912087916</v>
      </c>
      <c r="L73" s="25">
        <f t="shared" si="75"/>
        <v>0.22845418959359756</v>
      </c>
      <c r="M73" s="66">
        <f t="shared" si="76"/>
        <v>0.252836373285313</v>
      </c>
      <c r="N73" s="84" t="str">
        <f t="shared" si="77"/>
        <v>C</v>
      </c>
      <c r="O73" s="50">
        <f>'2020-2021 исходные'!P73</f>
        <v>0</v>
      </c>
      <c r="P73" s="66">
        <f t="shared" si="78"/>
        <v>0</v>
      </c>
      <c r="Q73" s="66">
        <f t="shared" si="79"/>
        <v>0.13187477194104089</v>
      </c>
      <c r="R73" s="53" t="str">
        <f t="shared" si="80"/>
        <v>D</v>
      </c>
      <c r="S73" s="86">
        <f>'2020-2021 исходные'!S73</f>
        <v>612614.38095238095</v>
      </c>
      <c r="T73" s="94">
        <f t="shared" si="81"/>
        <v>0.61468795495691364</v>
      </c>
      <c r="U73" s="94">
        <f t="shared" si="82"/>
        <v>0.58675508915896979</v>
      </c>
      <c r="V73" s="84" t="str">
        <f t="shared" si="83"/>
        <v>B</v>
      </c>
      <c r="W73" s="185" t="str">
        <f t="shared" si="63"/>
        <v>C</v>
      </c>
      <c r="X73" s="195">
        <f t="shared" si="64"/>
        <v>2</v>
      </c>
      <c r="Y73" s="177">
        <f t="shared" si="65"/>
        <v>2</v>
      </c>
      <c r="Z73" s="177">
        <f t="shared" si="66"/>
        <v>2</v>
      </c>
      <c r="AA73" s="177">
        <f t="shared" si="67"/>
        <v>1</v>
      </c>
      <c r="AB73" s="177">
        <f t="shared" si="68"/>
        <v>2.5</v>
      </c>
      <c r="AC73" s="196">
        <f t="shared" si="69"/>
        <v>1.9</v>
      </c>
    </row>
    <row r="74" spans="1:29" x14ac:dyDescent="0.25">
      <c r="A74" s="143">
        <v>6</v>
      </c>
      <c r="B74" s="14">
        <v>50340</v>
      </c>
      <c r="C74" s="330" t="s">
        <v>41</v>
      </c>
      <c r="D74" s="323">
        <f>'2020-2021 исходные'!F74</f>
        <v>0.42782678645717892</v>
      </c>
      <c r="E74" s="66">
        <f t="shared" si="70"/>
        <v>0.55184150606895188</v>
      </c>
      <c r="F74" s="40" t="str">
        <f t="shared" si="71"/>
        <v>C</v>
      </c>
      <c r="G74" s="64">
        <f>'2020-2021 исходные'!I74</f>
        <v>16797.899766297662</v>
      </c>
      <c r="H74" s="66">
        <f t="shared" si="72"/>
        <v>0.15848219575310787</v>
      </c>
      <c r="I74" s="66">
        <f t="shared" si="73"/>
        <v>0.20520724984131258</v>
      </c>
      <c r="J74" s="73" t="str">
        <f t="shared" si="74"/>
        <v>C</v>
      </c>
      <c r="K74" s="70">
        <f>'2020-2021 исходные'!L74</f>
        <v>67396.107220172198</v>
      </c>
      <c r="L74" s="25">
        <f t="shared" si="75"/>
        <v>0.22750909230804489</v>
      </c>
      <c r="M74" s="66">
        <f t="shared" si="76"/>
        <v>0.252836373285313</v>
      </c>
      <c r="N74" s="84" t="str">
        <f t="shared" si="77"/>
        <v>C</v>
      </c>
      <c r="O74" s="50">
        <f>'2020-2021 исходные'!P74</f>
        <v>4174.9857195571949</v>
      </c>
      <c r="P74" s="66">
        <f t="shared" si="78"/>
        <v>0.19139537328216311</v>
      </c>
      <c r="Q74" s="66">
        <f t="shared" si="79"/>
        <v>0.13187477194104089</v>
      </c>
      <c r="R74" s="53" t="str">
        <f t="shared" si="80"/>
        <v>B</v>
      </c>
      <c r="S74" s="86">
        <f>'2020-2021 исходные'!S74</f>
        <v>650239.19666666666</v>
      </c>
      <c r="T74" s="94">
        <f t="shared" si="81"/>
        <v>0.65244012295383624</v>
      </c>
      <c r="U74" s="94">
        <f t="shared" si="82"/>
        <v>0.58675508915896979</v>
      </c>
      <c r="V74" s="84" t="str">
        <f t="shared" si="83"/>
        <v>B</v>
      </c>
      <c r="W74" s="183" t="str">
        <f t="shared" si="63"/>
        <v>C</v>
      </c>
      <c r="X74" s="195">
        <f t="shared" si="64"/>
        <v>2</v>
      </c>
      <c r="Y74" s="177">
        <f t="shared" si="65"/>
        <v>2</v>
      </c>
      <c r="Z74" s="177">
        <f t="shared" si="66"/>
        <v>2</v>
      </c>
      <c r="AA74" s="177">
        <f t="shared" si="67"/>
        <v>2.5</v>
      </c>
      <c r="AB74" s="177">
        <f t="shared" si="68"/>
        <v>2.5</v>
      </c>
      <c r="AC74" s="196">
        <f t="shared" si="69"/>
        <v>2.2000000000000002</v>
      </c>
    </row>
    <row r="75" spans="1:29" x14ac:dyDescent="0.25">
      <c r="A75" s="143">
        <v>7</v>
      </c>
      <c r="B75" s="14">
        <v>50420</v>
      </c>
      <c r="C75" s="330" t="s">
        <v>42</v>
      </c>
      <c r="D75" s="323">
        <f>'2020-2021 исходные'!F75</f>
        <v>0.35709003028299058</v>
      </c>
      <c r="E75" s="66">
        <f t="shared" si="70"/>
        <v>0.55184150606895188</v>
      </c>
      <c r="F75" s="40" t="str">
        <f t="shared" si="71"/>
        <v>C</v>
      </c>
      <c r="G75" s="64">
        <f>'2020-2021 исходные'!I75</f>
        <v>19008.391718426501</v>
      </c>
      <c r="H75" s="66">
        <f t="shared" si="72"/>
        <v>0.17933739926913442</v>
      </c>
      <c r="I75" s="66">
        <f t="shared" si="73"/>
        <v>0.20520724984131258</v>
      </c>
      <c r="J75" s="73" t="str">
        <f t="shared" si="74"/>
        <v>C</v>
      </c>
      <c r="K75" s="70">
        <f>'2020-2021 исходные'!L75</f>
        <v>75751.957753623181</v>
      </c>
      <c r="L75" s="25">
        <f t="shared" si="75"/>
        <v>0.25571594354526489</v>
      </c>
      <c r="M75" s="66">
        <f t="shared" si="76"/>
        <v>0.252836373285313</v>
      </c>
      <c r="N75" s="84" t="str">
        <f t="shared" si="77"/>
        <v>B</v>
      </c>
      <c r="O75" s="50">
        <f>'2020-2021 исходные'!P75</f>
        <v>0</v>
      </c>
      <c r="P75" s="66">
        <f t="shared" si="78"/>
        <v>0</v>
      </c>
      <c r="Q75" s="66">
        <f t="shared" si="79"/>
        <v>0.13187477194104089</v>
      </c>
      <c r="R75" s="53" t="str">
        <f t="shared" si="80"/>
        <v>D</v>
      </c>
      <c r="S75" s="86">
        <f>'2020-2021 исходные'!S75</f>
        <v>723415.46938775515</v>
      </c>
      <c r="T75" s="94">
        <f t="shared" si="81"/>
        <v>0.72586408234631361</v>
      </c>
      <c r="U75" s="94">
        <f t="shared" si="82"/>
        <v>0.58675508915896979</v>
      </c>
      <c r="V75" s="84" t="str">
        <f t="shared" si="83"/>
        <v>B</v>
      </c>
      <c r="W75" s="183" t="str">
        <f t="shared" si="63"/>
        <v>C</v>
      </c>
      <c r="X75" s="195">
        <f t="shared" si="64"/>
        <v>2</v>
      </c>
      <c r="Y75" s="177">
        <f t="shared" si="65"/>
        <v>2</v>
      </c>
      <c r="Z75" s="177">
        <f t="shared" si="66"/>
        <v>2.5</v>
      </c>
      <c r="AA75" s="177">
        <f t="shared" si="67"/>
        <v>1</v>
      </c>
      <c r="AB75" s="177">
        <f t="shared" si="68"/>
        <v>2.5</v>
      </c>
      <c r="AC75" s="196">
        <f t="shared" si="69"/>
        <v>2</v>
      </c>
    </row>
    <row r="76" spans="1:29" x14ac:dyDescent="0.25">
      <c r="A76" s="143">
        <v>8</v>
      </c>
      <c r="B76" s="14">
        <v>50450</v>
      </c>
      <c r="C76" s="330" t="s">
        <v>43</v>
      </c>
      <c r="D76" s="323">
        <f>'2020-2021 исходные'!F76</f>
        <v>0.56570408022351037</v>
      </c>
      <c r="E76" s="66">
        <f t="shared" si="70"/>
        <v>0.55184150606895188</v>
      </c>
      <c r="F76" s="40" t="str">
        <f t="shared" si="71"/>
        <v>B</v>
      </c>
      <c r="G76" s="64">
        <f>'2020-2021 исходные'!I76</f>
        <v>28342.355374064839</v>
      </c>
      <c r="H76" s="66">
        <f t="shared" si="72"/>
        <v>0.26740001875167146</v>
      </c>
      <c r="I76" s="66">
        <f t="shared" si="73"/>
        <v>0.20520724984131258</v>
      </c>
      <c r="J76" s="73" t="str">
        <f t="shared" si="74"/>
        <v>B</v>
      </c>
      <c r="K76" s="70">
        <f>'2020-2021 исходные'!L76</f>
        <v>56271.375548628428</v>
      </c>
      <c r="L76" s="25">
        <f t="shared" si="75"/>
        <v>0.18995532682875413</v>
      </c>
      <c r="M76" s="66">
        <f t="shared" si="76"/>
        <v>0.252836373285313</v>
      </c>
      <c r="N76" s="84" t="str">
        <f t="shared" si="77"/>
        <v>C</v>
      </c>
      <c r="O76" s="50">
        <f>'2020-2021 исходные'!P76</f>
        <v>0</v>
      </c>
      <c r="P76" s="66">
        <f t="shared" si="78"/>
        <v>0</v>
      </c>
      <c r="Q76" s="66">
        <f t="shared" si="79"/>
        <v>0.13187477194104089</v>
      </c>
      <c r="R76" s="53" t="str">
        <f t="shared" si="80"/>
        <v>D</v>
      </c>
      <c r="S76" s="86">
        <f>'2020-2021 исходные'!S76</f>
        <v>717828.64474999998</v>
      </c>
      <c r="T76" s="94">
        <f t="shared" si="81"/>
        <v>0.72025834745327066</v>
      </c>
      <c r="U76" s="94">
        <f t="shared" si="82"/>
        <v>0.58675508915896979</v>
      </c>
      <c r="V76" s="84" t="str">
        <f t="shared" si="83"/>
        <v>B</v>
      </c>
      <c r="W76" s="183" t="str">
        <f t="shared" si="63"/>
        <v>C</v>
      </c>
      <c r="X76" s="195">
        <f t="shared" si="64"/>
        <v>2.5</v>
      </c>
      <c r="Y76" s="177">
        <f t="shared" si="65"/>
        <v>2.5</v>
      </c>
      <c r="Z76" s="177">
        <f t="shared" si="66"/>
        <v>2</v>
      </c>
      <c r="AA76" s="177">
        <f t="shared" si="67"/>
        <v>1</v>
      </c>
      <c r="AB76" s="177">
        <f t="shared" si="68"/>
        <v>2.5</v>
      </c>
      <c r="AC76" s="196">
        <f t="shared" si="69"/>
        <v>2.1</v>
      </c>
    </row>
    <row r="77" spans="1:29" x14ac:dyDescent="0.25">
      <c r="A77" s="143">
        <v>9</v>
      </c>
      <c r="B77" s="14">
        <v>50620</v>
      </c>
      <c r="C77" s="330" t="s">
        <v>23</v>
      </c>
      <c r="D77" s="323">
        <f>'2020-2021 исходные'!F77</f>
        <v>0.29275675203838503</v>
      </c>
      <c r="E77" s="66">
        <f t="shared" si="70"/>
        <v>0.55184150606895188</v>
      </c>
      <c r="F77" s="40" t="str">
        <f t="shared" si="71"/>
        <v>C</v>
      </c>
      <c r="G77" s="64">
        <f>'2020-2021 исходные'!I77</f>
        <v>19337.072778541955</v>
      </c>
      <c r="H77" s="66">
        <f t="shared" si="72"/>
        <v>0.18243838789475217</v>
      </c>
      <c r="I77" s="66">
        <f t="shared" si="73"/>
        <v>0.20520724984131258</v>
      </c>
      <c r="J77" s="73" t="str">
        <f t="shared" si="74"/>
        <v>C</v>
      </c>
      <c r="K77" s="70">
        <f>'2020-2021 исходные'!L77</f>
        <v>66334.373700137556</v>
      </c>
      <c r="L77" s="25">
        <f t="shared" si="75"/>
        <v>0.2239249976269235</v>
      </c>
      <c r="M77" s="66">
        <f t="shared" si="76"/>
        <v>0.252836373285313</v>
      </c>
      <c r="N77" s="84" t="str">
        <f t="shared" si="77"/>
        <v>C</v>
      </c>
      <c r="O77" s="50">
        <f>'2020-2021 исходные'!P77</f>
        <v>1899.0178817056396</v>
      </c>
      <c r="P77" s="66">
        <f t="shared" si="78"/>
        <v>8.705736037274471E-2</v>
      </c>
      <c r="Q77" s="66">
        <f t="shared" si="79"/>
        <v>0.13187477194104089</v>
      </c>
      <c r="R77" s="53" t="str">
        <f t="shared" si="80"/>
        <v>C</v>
      </c>
      <c r="S77" s="86">
        <f>'2020-2021 исходные'!S77</f>
        <v>658220.97872340423</v>
      </c>
      <c r="T77" s="94">
        <f t="shared" si="81"/>
        <v>0.66044892170541036</v>
      </c>
      <c r="U77" s="94">
        <f t="shared" si="82"/>
        <v>0.58675508915896979</v>
      </c>
      <c r="V77" s="84" t="str">
        <f t="shared" si="83"/>
        <v>B</v>
      </c>
      <c r="W77" s="183" t="str">
        <f t="shared" si="63"/>
        <v>C</v>
      </c>
      <c r="X77" s="195">
        <f t="shared" si="64"/>
        <v>2</v>
      </c>
      <c r="Y77" s="177">
        <f t="shared" si="65"/>
        <v>2</v>
      </c>
      <c r="Z77" s="177">
        <f t="shared" si="66"/>
        <v>2</v>
      </c>
      <c r="AA77" s="177">
        <f t="shared" si="67"/>
        <v>2</v>
      </c>
      <c r="AB77" s="177">
        <f t="shared" si="68"/>
        <v>2.5</v>
      </c>
      <c r="AC77" s="196">
        <f t="shared" si="69"/>
        <v>2.1</v>
      </c>
    </row>
    <row r="78" spans="1:29" x14ac:dyDescent="0.25">
      <c r="A78" s="143">
        <v>10</v>
      </c>
      <c r="B78" s="14">
        <v>50760</v>
      </c>
      <c r="C78" s="330" t="s">
        <v>44</v>
      </c>
      <c r="D78" s="323">
        <f>'2020-2021 исходные'!F78</f>
        <v>0.51466120934771242</v>
      </c>
      <c r="E78" s="66">
        <f t="shared" si="70"/>
        <v>0.55184150606895188</v>
      </c>
      <c r="F78" s="40" t="str">
        <f t="shared" si="71"/>
        <v>C</v>
      </c>
      <c r="G78" s="64">
        <f>'2020-2021 исходные'!I78</f>
        <v>13989.820809484874</v>
      </c>
      <c r="H78" s="66">
        <f t="shared" si="72"/>
        <v>0.13198897189088013</v>
      </c>
      <c r="I78" s="66">
        <f t="shared" si="73"/>
        <v>0.20520724984131258</v>
      </c>
      <c r="J78" s="73" t="str">
        <f t="shared" si="74"/>
        <v>C</v>
      </c>
      <c r="K78" s="70">
        <f>'2020-2021 исходные'!L78</f>
        <v>105615.0032951758</v>
      </c>
      <c r="L78" s="25">
        <f t="shared" si="75"/>
        <v>0.3565246499371218</v>
      </c>
      <c r="M78" s="66">
        <f t="shared" si="76"/>
        <v>0.252836373285313</v>
      </c>
      <c r="N78" s="84" t="str">
        <f t="shared" si="77"/>
        <v>B</v>
      </c>
      <c r="O78" s="50">
        <f>'2020-2021 исходные'!P78</f>
        <v>5892.5671136549472</v>
      </c>
      <c r="P78" s="66">
        <f t="shared" si="78"/>
        <v>0.27013507543872611</v>
      </c>
      <c r="Q78" s="66">
        <f t="shared" si="79"/>
        <v>0.13187477194104089</v>
      </c>
      <c r="R78" s="53" t="str">
        <f t="shared" si="80"/>
        <v>B</v>
      </c>
      <c r="S78" s="86">
        <f>'2020-2021 исходные'!S78</f>
        <v>996626.62333333341</v>
      </c>
      <c r="T78" s="94">
        <f t="shared" si="81"/>
        <v>1</v>
      </c>
      <c r="U78" s="94">
        <f t="shared" si="82"/>
        <v>0.58675508915896979</v>
      </c>
      <c r="V78" s="84" t="str">
        <f t="shared" si="83"/>
        <v>A</v>
      </c>
      <c r="W78" s="185" t="str">
        <f t="shared" si="63"/>
        <v>B</v>
      </c>
      <c r="X78" s="195">
        <f t="shared" si="64"/>
        <v>2</v>
      </c>
      <c r="Y78" s="177">
        <f t="shared" si="65"/>
        <v>2</v>
      </c>
      <c r="Z78" s="177">
        <f t="shared" si="66"/>
        <v>2.5</v>
      </c>
      <c r="AA78" s="177">
        <f t="shared" si="67"/>
        <v>2.5</v>
      </c>
      <c r="AB78" s="177">
        <f t="shared" si="68"/>
        <v>4.2</v>
      </c>
      <c r="AC78" s="196">
        <f t="shared" si="69"/>
        <v>2.6399999999999997</v>
      </c>
    </row>
    <row r="79" spans="1:29" x14ac:dyDescent="0.25">
      <c r="A79" s="27">
        <v>11</v>
      </c>
      <c r="B79" s="14">
        <v>50780</v>
      </c>
      <c r="C79" s="330" t="s">
        <v>45</v>
      </c>
      <c r="D79" s="323">
        <f>'2020-2021 исходные'!F79</f>
        <v>0.58128967138151888</v>
      </c>
      <c r="E79" s="66">
        <f t="shared" si="70"/>
        <v>0.55184150606895188</v>
      </c>
      <c r="F79" s="40" t="str">
        <f t="shared" si="71"/>
        <v>B</v>
      </c>
      <c r="G79" s="64">
        <f>'2020-2021 исходные'!I79</f>
        <v>42108.149498502993</v>
      </c>
      <c r="H79" s="66">
        <f t="shared" si="72"/>
        <v>0.39727537873585789</v>
      </c>
      <c r="I79" s="66">
        <f t="shared" si="73"/>
        <v>0.20520724984131258</v>
      </c>
      <c r="J79" s="73" t="str">
        <f t="shared" si="74"/>
        <v>B</v>
      </c>
      <c r="K79" s="70">
        <f>'2020-2021 исходные'!L79</f>
        <v>69703.125741017953</v>
      </c>
      <c r="L79" s="25">
        <f t="shared" si="75"/>
        <v>0.23529689654873803</v>
      </c>
      <c r="M79" s="66">
        <f t="shared" si="76"/>
        <v>0.252836373285313</v>
      </c>
      <c r="N79" s="84" t="str">
        <f t="shared" si="77"/>
        <v>C</v>
      </c>
      <c r="O79" s="50">
        <f>'2020-2021 исходные'!P79</f>
        <v>4677.7291691616765</v>
      </c>
      <c r="P79" s="66">
        <f t="shared" si="78"/>
        <v>0.21444282222347774</v>
      </c>
      <c r="Q79" s="66">
        <f t="shared" si="79"/>
        <v>0.13187477194104089</v>
      </c>
      <c r="R79" s="53" t="str">
        <f t="shared" si="80"/>
        <v>B</v>
      </c>
      <c r="S79" s="86">
        <f>'2020-2021 исходные'!S79</f>
        <v>712838.73371794866</v>
      </c>
      <c r="T79" s="94">
        <f t="shared" si="81"/>
        <v>0.71525154659603296</v>
      </c>
      <c r="U79" s="94">
        <f t="shared" si="82"/>
        <v>0.58675508915896979</v>
      </c>
      <c r="V79" s="84" t="str">
        <f t="shared" si="83"/>
        <v>B</v>
      </c>
      <c r="W79" s="183" t="str">
        <f t="shared" si="63"/>
        <v>C</v>
      </c>
      <c r="X79" s="195">
        <f t="shared" si="64"/>
        <v>2.5</v>
      </c>
      <c r="Y79" s="177">
        <f t="shared" si="65"/>
        <v>2.5</v>
      </c>
      <c r="Z79" s="177">
        <f t="shared" si="66"/>
        <v>2</v>
      </c>
      <c r="AA79" s="177">
        <f t="shared" si="67"/>
        <v>2.5</v>
      </c>
      <c r="AB79" s="177">
        <f t="shared" si="68"/>
        <v>2.5</v>
      </c>
      <c r="AC79" s="196">
        <f t="shared" si="69"/>
        <v>2.4</v>
      </c>
    </row>
    <row r="80" spans="1:29" s="32" customFormat="1" x14ac:dyDescent="0.25">
      <c r="A80" s="27">
        <v>12</v>
      </c>
      <c r="B80" s="17">
        <v>50001</v>
      </c>
      <c r="C80" s="334" t="s">
        <v>9</v>
      </c>
      <c r="D80" s="78">
        <f>'2020-2021 исходные'!F80</f>
        <v>0.35157514506375004</v>
      </c>
      <c r="E80" s="82">
        <f t="shared" si="70"/>
        <v>0.55184150606895188</v>
      </c>
      <c r="F80" s="41" t="str">
        <f t="shared" si="71"/>
        <v>C</v>
      </c>
      <c r="G80" s="63">
        <f>'2020-2021 исходные'!I80</f>
        <v>15116.811493055557</v>
      </c>
      <c r="H80" s="82">
        <f t="shared" si="72"/>
        <v>0.14262172721210942</v>
      </c>
      <c r="I80" s="82">
        <f t="shared" si="73"/>
        <v>0.20520724984131258</v>
      </c>
      <c r="J80" s="72" t="str">
        <f t="shared" si="74"/>
        <v>C</v>
      </c>
      <c r="K80" s="69">
        <f>'2020-2021 исходные'!L80</f>
        <v>0</v>
      </c>
      <c r="L80" s="22">
        <f t="shared" si="75"/>
        <v>0</v>
      </c>
      <c r="M80" s="82">
        <f t="shared" si="76"/>
        <v>0.252836373285313</v>
      </c>
      <c r="N80" s="58" t="str">
        <f t="shared" si="77"/>
        <v>D</v>
      </c>
      <c r="O80" s="52">
        <f>'2020-2021 исходные'!P80</f>
        <v>0</v>
      </c>
      <c r="P80" s="82">
        <f t="shared" si="78"/>
        <v>0</v>
      </c>
      <c r="Q80" s="82">
        <f t="shared" si="79"/>
        <v>0.13187477194104089</v>
      </c>
      <c r="R80" s="55" t="str">
        <f t="shared" si="80"/>
        <v>D</v>
      </c>
      <c r="S80" s="85">
        <f>'2020-2021 исходные'!S80</f>
        <v>0</v>
      </c>
      <c r="T80" s="95">
        <f t="shared" si="81"/>
        <v>0</v>
      </c>
      <c r="U80" s="95">
        <f t="shared" si="82"/>
        <v>0.58675508915896979</v>
      </c>
      <c r="V80" s="58" t="str">
        <f t="shared" si="83"/>
        <v>D</v>
      </c>
      <c r="W80" s="185" t="str">
        <f t="shared" si="63"/>
        <v>D</v>
      </c>
      <c r="X80" s="195">
        <f t="shared" si="64"/>
        <v>2</v>
      </c>
      <c r="Y80" s="177">
        <f t="shared" si="65"/>
        <v>2</v>
      </c>
      <c r="Z80" s="177">
        <f t="shared" si="66"/>
        <v>1</v>
      </c>
      <c r="AA80" s="177">
        <f t="shared" si="67"/>
        <v>1</v>
      </c>
      <c r="AB80" s="177">
        <f t="shared" si="68"/>
        <v>1</v>
      </c>
      <c r="AC80" s="196">
        <f t="shared" si="69"/>
        <v>1.4</v>
      </c>
    </row>
    <row r="81" spans="1:29" x14ac:dyDescent="0.25">
      <c r="A81" s="27">
        <v>13</v>
      </c>
      <c r="B81" s="14">
        <v>50930</v>
      </c>
      <c r="C81" s="330" t="s">
        <v>184</v>
      </c>
      <c r="D81" s="79">
        <f>'2020-2021 исходные'!F81</f>
        <v>0.35566984894504294</v>
      </c>
      <c r="E81" s="66">
        <f t="shared" si="70"/>
        <v>0.55184150606895188</v>
      </c>
      <c r="F81" s="40" t="str">
        <f t="shared" si="71"/>
        <v>C</v>
      </c>
      <c r="G81" s="64">
        <f>'2020-2021 исходные'!I81</f>
        <v>12377.089186666668</v>
      </c>
      <c r="H81" s="66">
        <f t="shared" si="72"/>
        <v>0.11677342397711642</v>
      </c>
      <c r="I81" s="66">
        <f t="shared" si="73"/>
        <v>0.20520724984131258</v>
      </c>
      <c r="J81" s="73" t="str">
        <f t="shared" si="74"/>
        <v>C</v>
      </c>
      <c r="K81" s="70">
        <f>'2020-2021 исходные'!L81</f>
        <v>59619.224439999998</v>
      </c>
      <c r="L81" s="25">
        <f t="shared" si="75"/>
        <v>0.20125666297228242</v>
      </c>
      <c r="M81" s="66">
        <f t="shared" si="76"/>
        <v>0.252836373285313</v>
      </c>
      <c r="N81" s="84" t="str">
        <f t="shared" si="77"/>
        <v>C</v>
      </c>
      <c r="O81" s="50">
        <f>'2020-2021 исходные'!P81</f>
        <v>3248.1930133333331</v>
      </c>
      <c r="P81" s="66">
        <f t="shared" si="78"/>
        <v>0.1489080816174348</v>
      </c>
      <c r="Q81" s="66">
        <f t="shared" si="79"/>
        <v>0.13187477194104089</v>
      </c>
      <c r="R81" s="53" t="str">
        <f t="shared" si="80"/>
        <v>B</v>
      </c>
      <c r="S81" s="86">
        <f>'2020-2021 исходные'!S81</f>
        <v>599587.87822222221</v>
      </c>
      <c r="T81" s="94">
        <f t="shared" si="81"/>
        <v>0.60161736018733969</v>
      </c>
      <c r="U81" s="94">
        <f t="shared" si="82"/>
        <v>0.58675508915896979</v>
      </c>
      <c r="V81" s="84" t="str">
        <f t="shared" si="83"/>
        <v>B</v>
      </c>
      <c r="W81" s="183" t="str">
        <f t="shared" si="63"/>
        <v>C</v>
      </c>
      <c r="X81" s="195">
        <f t="shared" si="64"/>
        <v>2</v>
      </c>
      <c r="Y81" s="177">
        <f t="shared" si="65"/>
        <v>2</v>
      </c>
      <c r="Z81" s="177">
        <f t="shared" si="66"/>
        <v>2</v>
      </c>
      <c r="AA81" s="177">
        <f t="shared" si="67"/>
        <v>2.5</v>
      </c>
      <c r="AB81" s="177">
        <f t="shared" si="68"/>
        <v>2.5</v>
      </c>
      <c r="AC81" s="196">
        <f t="shared" si="69"/>
        <v>2.2000000000000002</v>
      </c>
    </row>
    <row r="82" spans="1:29" s="327" customFormat="1" x14ac:dyDescent="0.25">
      <c r="A82" s="28">
        <v>14</v>
      </c>
      <c r="B82" s="15">
        <v>51370</v>
      </c>
      <c r="C82" s="331" t="s">
        <v>106</v>
      </c>
      <c r="D82" s="80">
        <f>'2020-2021 исходные'!F82</f>
        <v>0.5851352090059333</v>
      </c>
      <c r="E82" s="67">
        <f t="shared" si="70"/>
        <v>0.55184150606895188</v>
      </c>
      <c r="F82" s="45" t="str">
        <f t="shared" si="71"/>
        <v>B</v>
      </c>
      <c r="G82" s="65">
        <f>'2020-2021 исходные'!I82</f>
        <v>12805.001666666667</v>
      </c>
      <c r="H82" s="67">
        <f t="shared" si="72"/>
        <v>0.1208106256728082</v>
      </c>
      <c r="I82" s="67">
        <f t="shared" si="73"/>
        <v>0.20520724984131258</v>
      </c>
      <c r="J82" s="74" t="str">
        <f t="shared" si="74"/>
        <v>C</v>
      </c>
      <c r="K82" s="83">
        <f>'2020-2021 исходные'!L82</f>
        <v>58769.22565449011</v>
      </c>
      <c r="L82" s="19">
        <f t="shared" si="75"/>
        <v>0.19838732140152157</v>
      </c>
      <c r="M82" s="67">
        <f t="shared" si="76"/>
        <v>0.252836373285313</v>
      </c>
      <c r="N82" s="59" t="str">
        <f t="shared" si="77"/>
        <v>C</v>
      </c>
      <c r="O82" s="51">
        <f>'2020-2021 исходные'!P82</f>
        <v>0</v>
      </c>
      <c r="P82" s="67">
        <f t="shared" si="78"/>
        <v>0</v>
      </c>
      <c r="Q82" s="67">
        <f t="shared" si="79"/>
        <v>0.13187477194104089</v>
      </c>
      <c r="R82" s="54" t="str">
        <f t="shared" si="80"/>
        <v>D</v>
      </c>
      <c r="S82" s="87">
        <f>'2020-2021 исходные'!S82</f>
        <v>652165.39786666667</v>
      </c>
      <c r="T82" s="97">
        <f t="shared" si="81"/>
        <v>0.65437284394974704</v>
      </c>
      <c r="U82" s="97">
        <f t="shared" si="82"/>
        <v>0.58675508915896979</v>
      </c>
      <c r="V82" s="59" t="str">
        <f t="shared" si="83"/>
        <v>B</v>
      </c>
      <c r="W82" s="181" t="str">
        <f t="shared" ref="W82" si="84">IF(AC82&gt;=3.5,"A",IF(AC82&gt;=2.5,"B",IF(AC82&gt;=1.5,"C","D")))</f>
        <v>C</v>
      </c>
      <c r="X82" s="191">
        <f t="shared" ref="X82" si="85">IF(F82="A",4.2,IF(F82="B",2.5,IF(F82="C",2,1)))</f>
        <v>2.5</v>
      </c>
      <c r="Y82" s="179">
        <f t="shared" ref="Y82" si="86">IF(J82="A",4.2,IF(J82="B",2.5,IF(J82="C",2,1)))</f>
        <v>2</v>
      </c>
      <c r="Z82" s="179">
        <f t="shared" ref="Z82" si="87">IF(N82="A",4.2,IF(N82="B",2.5,IF(N82="C",2,1)))</f>
        <v>2</v>
      </c>
      <c r="AA82" s="179">
        <f t="shared" ref="AA82" si="88">IF(R82="A",4.2,IF(R82="B",2.5,IF(R82="C",2,1)))</f>
        <v>1</v>
      </c>
      <c r="AB82" s="179">
        <f t="shared" ref="AB82" si="89">IF(V82="A",4.2,IF(V82="B",2.5,IF(V82="C",2,1)))</f>
        <v>2.5</v>
      </c>
      <c r="AC82" s="192">
        <f t="shared" ref="AC82" si="90">AVERAGE(X82:AB82)</f>
        <v>2</v>
      </c>
    </row>
    <row r="83" spans="1:29" ht="15.75" thickBot="1" x14ac:dyDescent="0.3">
      <c r="A83" s="28">
        <v>15</v>
      </c>
      <c r="B83" s="15">
        <v>51580</v>
      </c>
      <c r="C83" s="331" t="s">
        <v>209</v>
      </c>
      <c r="D83" s="80">
        <f>'2020-2021 исходные'!F83</f>
        <v>0</v>
      </c>
      <c r="E83" s="67">
        <f t="shared" si="70"/>
        <v>0.55184150606895188</v>
      </c>
      <c r="F83" s="45" t="str">
        <f t="shared" si="71"/>
        <v>D</v>
      </c>
      <c r="G83" s="65">
        <f>'2020-2021 исходные'!I83</f>
        <v>0</v>
      </c>
      <c r="H83" s="67">
        <f t="shared" si="72"/>
        <v>0</v>
      </c>
      <c r="I83" s="67">
        <f t="shared" si="73"/>
        <v>0.20520724984131258</v>
      </c>
      <c r="J83" s="74" t="str">
        <f t="shared" si="74"/>
        <v>D</v>
      </c>
      <c r="K83" s="83">
        <f>'2020-2021 исходные'!L83</f>
        <v>0</v>
      </c>
      <c r="L83" s="19">
        <f t="shared" si="75"/>
        <v>0</v>
      </c>
      <c r="M83" s="67">
        <f t="shared" si="76"/>
        <v>0.252836373285313</v>
      </c>
      <c r="N83" s="59" t="str">
        <f t="shared" si="77"/>
        <v>D</v>
      </c>
      <c r="O83" s="51">
        <f>'2020-2021 исходные'!P83</f>
        <v>0</v>
      </c>
      <c r="P83" s="67">
        <f t="shared" si="78"/>
        <v>0</v>
      </c>
      <c r="Q83" s="67">
        <f t="shared" si="79"/>
        <v>0.13187477194104089</v>
      </c>
      <c r="R83" s="54" t="str">
        <f t="shared" si="80"/>
        <v>D</v>
      </c>
      <c r="S83" s="87">
        <f>'2020-2021 исходные'!S83</f>
        <v>0</v>
      </c>
      <c r="T83" s="97">
        <f t="shared" si="81"/>
        <v>0</v>
      </c>
      <c r="U83" s="97">
        <f t="shared" si="82"/>
        <v>0.58675508915896979</v>
      </c>
      <c r="V83" s="59" t="str">
        <f t="shared" si="83"/>
        <v>D</v>
      </c>
      <c r="W83" s="181" t="str">
        <f t="shared" si="63"/>
        <v>D</v>
      </c>
      <c r="X83" s="191">
        <f t="shared" si="64"/>
        <v>1</v>
      </c>
      <c r="Y83" s="179">
        <f t="shared" si="65"/>
        <v>1</v>
      </c>
      <c r="Z83" s="179">
        <f t="shared" si="66"/>
        <v>1</v>
      </c>
      <c r="AA83" s="179">
        <f t="shared" si="67"/>
        <v>1</v>
      </c>
      <c r="AB83" s="179">
        <f t="shared" si="68"/>
        <v>1</v>
      </c>
      <c r="AC83" s="192">
        <f t="shared" si="69"/>
        <v>1</v>
      </c>
    </row>
    <row r="84" spans="1:29" ht="15.75" thickBot="1" x14ac:dyDescent="0.3">
      <c r="A84" s="20"/>
      <c r="B84" s="120"/>
      <c r="C84" s="122" t="s">
        <v>176</v>
      </c>
      <c r="D84" s="77">
        <f>AVERAGE(D85:D115)</f>
        <v>0.61074225184380948</v>
      </c>
      <c r="E84" s="29"/>
      <c r="F84" s="49" t="str">
        <f t="shared" si="71"/>
        <v>B</v>
      </c>
      <c r="G84" s="68">
        <f t="shared" ref="G84:H84" si="91">AVERAGE(G85:G115)</f>
        <v>21383.141655875461</v>
      </c>
      <c r="H84" s="233">
        <f t="shared" si="91"/>
        <v>0.20174231831779815</v>
      </c>
      <c r="I84" s="233"/>
      <c r="J84" s="57" t="str">
        <f t="shared" si="74"/>
        <v>C</v>
      </c>
      <c r="K84" s="68">
        <f t="shared" ref="K84:L84" si="92">AVERAGE(K85:K115)</f>
        <v>64616.999705085298</v>
      </c>
      <c r="L84" s="234">
        <f t="shared" si="92"/>
        <v>0.21812765687708807</v>
      </c>
      <c r="M84" s="233"/>
      <c r="N84" s="57" t="str">
        <f t="shared" si="77"/>
        <v>C</v>
      </c>
      <c r="O84" s="56">
        <f t="shared" ref="O84:P84" si="93">AVERAGE(O85:O115)</f>
        <v>2333.3254660582852</v>
      </c>
      <c r="P84" s="233">
        <f t="shared" si="93"/>
        <v>0.1069674793072989</v>
      </c>
      <c r="Q84" s="233"/>
      <c r="R84" s="49" t="str">
        <f t="shared" si="80"/>
        <v>C</v>
      </c>
      <c r="S84" s="68">
        <f t="shared" ref="S84:T84" si="94">AVERAGE(S85:S115)</f>
        <v>530567.50583033508</v>
      </c>
      <c r="T84" s="233">
        <f t="shared" si="94"/>
        <v>0.53236336799411443</v>
      </c>
      <c r="U84" s="96"/>
      <c r="V84" s="57" t="str">
        <f t="shared" si="83"/>
        <v>C</v>
      </c>
      <c r="W84" s="182" t="str">
        <f t="shared" si="63"/>
        <v>C</v>
      </c>
      <c r="X84" s="241">
        <f t="shared" si="64"/>
        <v>2.5</v>
      </c>
      <c r="Y84" s="242">
        <f t="shared" si="65"/>
        <v>2</v>
      </c>
      <c r="Z84" s="242">
        <f t="shared" si="66"/>
        <v>2</v>
      </c>
      <c r="AA84" s="242">
        <f t="shared" si="67"/>
        <v>2</v>
      </c>
      <c r="AB84" s="242">
        <f t="shared" si="68"/>
        <v>2</v>
      </c>
      <c r="AC84" s="243">
        <f t="shared" si="69"/>
        <v>2.1</v>
      </c>
    </row>
    <row r="85" spans="1:29" x14ac:dyDescent="0.25">
      <c r="A85" s="143">
        <v>1</v>
      </c>
      <c r="B85" s="17">
        <v>60010</v>
      </c>
      <c r="C85" s="311" t="s">
        <v>186</v>
      </c>
      <c r="D85" s="79">
        <f>'2020-2021 исходные'!F85</f>
        <v>0.61132312846059689</v>
      </c>
      <c r="E85" s="66">
        <f t="shared" ref="E85:E115" si="95">$D$126</f>
        <v>0.55184150606895188</v>
      </c>
      <c r="F85" s="40" t="str">
        <f t="shared" si="71"/>
        <v>B</v>
      </c>
      <c r="G85" s="64">
        <f>'2020-2021 исходные'!I85</f>
        <v>39809.872596810936</v>
      </c>
      <c r="H85" s="66">
        <f t="shared" ref="H85:H115" si="96">G85/$G$127</f>
        <v>0.37559195551651064</v>
      </c>
      <c r="I85" s="66">
        <f t="shared" ref="I85:I115" si="97">$H$126</f>
        <v>0.20520724984131258</v>
      </c>
      <c r="J85" s="73" t="str">
        <f t="shared" si="74"/>
        <v>B</v>
      </c>
      <c r="K85" s="70">
        <f>'2020-2021 исходные'!L85</f>
        <v>65654.779521640099</v>
      </c>
      <c r="L85" s="25">
        <f t="shared" ref="L85:L115" si="98">K85/$K$127</f>
        <v>0.22163089102247691</v>
      </c>
      <c r="M85" s="66">
        <f t="shared" ref="M85:M115" si="99">$L$126</f>
        <v>0.252836373285313</v>
      </c>
      <c r="N85" s="84" t="str">
        <f t="shared" si="77"/>
        <v>C</v>
      </c>
      <c r="O85" s="50">
        <f>'2020-2021 исходные'!P85</f>
        <v>3977.4065945330299</v>
      </c>
      <c r="P85" s="66">
        <f t="shared" ref="P85:P115" si="100">O85/$O$127</f>
        <v>0.1823376823277677</v>
      </c>
      <c r="Q85" s="66">
        <f t="shared" ref="Q85:Q115" si="101">$P$126</f>
        <v>0.13187477194104089</v>
      </c>
      <c r="R85" s="53" t="str">
        <f t="shared" si="80"/>
        <v>B</v>
      </c>
      <c r="S85" s="86">
        <f>'2020-2021 исходные'!S85</f>
        <v>485185.80215384619</v>
      </c>
      <c r="T85" s="94">
        <f t="shared" ref="T85:T115" si="102">S85/$S$127</f>
        <v>0.48682805656052613</v>
      </c>
      <c r="U85" s="94">
        <f t="shared" ref="U85:U115" si="103">$T$126</f>
        <v>0.58675508915896979</v>
      </c>
      <c r="V85" s="84" t="str">
        <f t="shared" si="83"/>
        <v>C</v>
      </c>
      <c r="W85" s="183" t="str">
        <f t="shared" si="63"/>
        <v>C</v>
      </c>
      <c r="X85" s="193">
        <f t="shared" si="64"/>
        <v>2.5</v>
      </c>
      <c r="Y85" s="178">
        <f t="shared" si="65"/>
        <v>2.5</v>
      </c>
      <c r="Z85" s="178">
        <f t="shared" si="66"/>
        <v>2</v>
      </c>
      <c r="AA85" s="178">
        <f t="shared" si="67"/>
        <v>2.5</v>
      </c>
      <c r="AB85" s="178">
        <f t="shared" si="68"/>
        <v>2</v>
      </c>
      <c r="AC85" s="194">
        <f t="shared" si="69"/>
        <v>2.2999999999999998</v>
      </c>
    </row>
    <row r="86" spans="1:29" x14ac:dyDescent="0.25">
      <c r="A86" s="143">
        <v>2</v>
      </c>
      <c r="B86" s="14">
        <v>60020</v>
      </c>
      <c r="C86" s="311" t="s">
        <v>47</v>
      </c>
      <c r="D86" s="79">
        <f>'2020-2021 исходные'!F86</f>
        <v>0.33906711260313577</v>
      </c>
      <c r="E86" s="66">
        <f t="shared" si="95"/>
        <v>0.55184150606895188</v>
      </c>
      <c r="F86" s="40" t="str">
        <f t="shared" si="71"/>
        <v>C</v>
      </c>
      <c r="G86" s="64">
        <f>'2020-2021 исходные'!I86</f>
        <v>16101.429546191246</v>
      </c>
      <c r="H86" s="66">
        <f t="shared" si="96"/>
        <v>0.15191124752179555</v>
      </c>
      <c r="I86" s="66">
        <f t="shared" si="97"/>
        <v>0.20520724984131258</v>
      </c>
      <c r="J86" s="73" t="str">
        <f t="shared" si="74"/>
        <v>C</v>
      </c>
      <c r="K86" s="70">
        <f>'2020-2021 исходные'!L86</f>
        <v>67184.5546191248</v>
      </c>
      <c r="L86" s="25">
        <f t="shared" si="98"/>
        <v>0.22679495402580752</v>
      </c>
      <c r="M86" s="66">
        <f t="shared" si="99"/>
        <v>0.252836373285313</v>
      </c>
      <c r="N86" s="84" t="str">
        <f t="shared" si="77"/>
        <v>C</v>
      </c>
      <c r="O86" s="50">
        <f>'2020-2021 исходные'!P86</f>
        <v>3416.2195786061588</v>
      </c>
      <c r="P86" s="66">
        <f t="shared" si="100"/>
        <v>0.15661098393661282</v>
      </c>
      <c r="Q86" s="66">
        <f t="shared" si="101"/>
        <v>0.13187477194104089</v>
      </c>
      <c r="R86" s="53" t="str">
        <f t="shared" si="80"/>
        <v>B</v>
      </c>
      <c r="S86" s="86">
        <f>'2020-2021 исходные'!S86</f>
        <v>713444.58333333337</v>
      </c>
      <c r="T86" s="94">
        <f t="shared" si="102"/>
        <v>0.71585944688807845</v>
      </c>
      <c r="U86" s="94">
        <f t="shared" si="103"/>
        <v>0.58675508915896979</v>
      </c>
      <c r="V86" s="84" t="str">
        <f t="shared" si="83"/>
        <v>B</v>
      </c>
      <c r="W86" s="186" t="str">
        <f t="shared" si="63"/>
        <v>C</v>
      </c>
      <c r="X86" s="195">
        <f t="shared" si="64"/>
        <v>2</v>
      </c>
      <c r="Y86" s="177">
        <f t="shared" si="65"/>
        <v>2</v>
      </c>
      <c r="Z86" s="177">
        <f t="shared" si="66"/>
        <v>2</v>
      </c>
      <c r="AA86" s="177">
        <f t="shared" si="67"/>
        <v>2.5</v>
      </c>
      <c r="AB86" s="177">
        <f t="shared" si="68"/>
        <v>2.5</v>
      </c>
      <c r="AC86" s="196">
        <f t="shared" si="69"/>
        <v>2.2000000000000002</v>
      </c>
    </row>
    <row r="87" spans="1:29" x14ac:dyDescent="0.25">
      <c r="A87" s="143">
        <v>3</v>
      </c>
      <c r="B87" s="14">
        <v>60050</v>
      </c>
      <c r="C87" s="311" t="s">
        <v>49</v>
      </c>
      <c r="D87" s="79">
        <f>'2020-2021 исходные'!F87</f>
        <v>0.32729991938965297</v>
      </c>
      <c r="E87" s="66">
        <f t="shared" si="95"/>
        <v>0.55184150606895188</v>
      </c>
      <c r="F87" s="40" t="str">
        <f t="shared" si="71"/>
        <v>C</v>
      </c>
      <c r="G87" s="64">
        <f>'2020-2021 исходные'!I87</f>
        <v>15256.974958753437</v>
      </c>
      <c r="H87" s="66">
        <f t="shared" si="96"/>
        <v>0.14394411954193706</v>
      </c>
      <c r="I87" s="66">
        <f t="shared" si="97"/>
        <v>0.20520724984131258</v>
      </c>
      <c r="J87" s="73" t="str">
        <f t="shared" si="74"/>
        <v>C</v>
      </c>
      <c r="K87" s="70">
        <f>'2020-2021 исходные'!L87</f>
        <v>62504.939560036662</v>
      </c>
      <c r="L87" s="25">
        <f t="shared" si="98"/>
        <v>0.21099797377936474</v>
      </c>
      <c r="M87" s="66">
        <f t="shared" si="99"/>
        <v>0.252836373285313</v>
      </c>
      <c r="N87" s="84" t="str">
        <f t="shared" si="77"/>
        <v>C</v>
      </c>
      <c r="O87" s="50">
        <f>'2020-2021 исходные'!P87</f>
        <v>3201.5242896425298</v>
      </c>
      <c r="P87" s="66">
        <f t="shared" si="100"/>
        <v>0.14676863051714437</v>
      </c>
      <c r="Q87" s="66">
        <f t="shared" si="101"/>
        <v>0.13187477194104089</v>
      </c>
      <c r="R87" s="53" t="str">
        <f t="shared" si="80"/>
        <v>B</v>
      </c>
      <c r="S87" s="86">
        <f>'2020-2021 исходные'!S87</f>
        <v>656865.40909090906</v>
      </c>
      <c r="T87" s="94">
        <f t="shared" si="102"/>
        <v>0.65908876374779801</v>
      </c>
      <c r="U87" s="94">
        <f t="shared" si="103"/>
        <v>0.58675508915896979</v>
      </c>
      <c r="V87" s="84" t="str">
        <f t="shared" si="83"/>
        <v>B</v>
      </c>
      <c r="W87" s="183" t="str">
        <f t="shared" si="63"/>
        <v>C</v>
      </c>
      <c r="X87" s="195">
        <f t="shared" si="64"/>
        <v>2</v>
      </c>
      <c r="Y87" s="177">
        <f t="shared" si="65"/>
        <v>2</v>
      </c>
      <c r="Z87" s="177">
        <f t="shared" si="66"/>
        <v>2</v>
      </c>
      <c r="AA87" s="177">
        <f t="shared" si="67"/>
        <v>2.5</v>
      </c>
      <c r="AB87" s="177">
        <f t="shared" si="68"/>
        <v>2.5</v>
      </c>
      <c r="AC87" s="196">
        <f t="shared" si="69"/>
        <v>2.2000000000000002</v>
      </c>
    </row>
    <row r="88" spans="1:29" x14ac:dyDescent="0.25">
      <c r="A88" s="143">
        <v>4</v>
      </c>
      <c r="B88" s="14">
        <v>60070</v>
      </c>
      <c r="C88" s="311" t="s">
        <v>40</v>
      </c>
      <c r="D88" s="79">
        <f>'2020-2021 исходные'!F88</f>
        <v>0.59642732222231765</v>
      </c>
      <c r="E88" s="66">
        <f t="shared" si="95"/>
        <v>0.55184150606895188</v>
      </c>
      <c r="F88" s="40" t="str">
        <f t="shared" si="71"/>
        <v>B</v>
      </c>
      <c r="G88" s="64">
        <f>'2020-2021 исходные'!I88</f>
        <v>13909.992298755187</v>
      </c>
      <c r="H88" s="66">
        <f t="shared" si="96"/>
        <v>0.13123581835144038</v>
      </c>
      <c r="I88" s="66">
        <f t="shared" si="97"/>
        <v>0.20520724984131258</v>
      </c>
      <c r="J88" s="73" t="str">
        <f t="shared" si="74"/>
        <v>C</v>
      </c>
      <c r="K88" s="70">
        <f>'2020-2021 исходные'!L88</f>
        <v>68426.068481327791</v>
      </c>
      <c r="L88" s="25">
        <f t="shared" si="98"/>
        <v>0.23098593334980499</v>
      </c>
      <c r="M88" s="66">
        <f t="shared" si="99"/>
        <v>0.252836373285313</v>
      </c>
      <c r="N88" s="84" t="str">
        <f t="shared" si="77"/>
        <v>C</v>
      </c>
      <c r="O88" s="50">
        <f>'2020-2021 исходные'!P88</f>
        <v>0</v>
      </c>
      <c r="P88" s="66">
        <f t="shared" si="100"/>
        <v>0</v>
      </c>
      <c r="Q88" s="66">
        <f t="shared" si="101"/>
        <v>0.13187477194104089</v>
      </c>
      <c r="R88" s="53" t="str">
        <f t="shared" si="80"/>
        <v>D</v>
      </c>
      <c r="S88" s="86">
        <f>'2020-2021 исходные'!S88</f>
        <v>584914.27160493832</v>
      </c>
      <c r="T88" s="94">
        <f t="shared" si="102"/>
        <v>0.58689408642187846</v>
      </c>
      <c r="U88" s="94">
        <f t="shared" si="103"/>
        <v>0.58675508915896979</v>
      </c>
      <c r="V88" s="84" t="str">
        <f t="shared" si="83"/>
        <v>C</v>
      </c>
      <c r="W88" s="183" t="str">
        <f t="shared" si="63"/>
        <v>C</v>
      </c>
      <c r="X88" s="195">
        <f t="shared" si="64"/>
        <v>2.5</v>
      </c>
      <c r="Y88" s="177">
        <f t="shared" si="65"/>
        <v>2</v>
      </c>
      <c r="Z88" s="177">
        <f t="shared" si="66"/>
        <v>2</v>
      </c>
      <c r="AA88" s="177">
        <f t="shared" si="67"/>
        <v>1</v>
      </c>
      <c r="AB88" s="177">
        <f t="shared" si="68"/>
        <v>2</v>
      </c>
      <c r="AC88" s="196">
        <f t="shared" si="69"/>
        <v>1.9</v>
      </c>
    </row>
    <row r="89" spans="1:29" x14ac:dyDescent="0.25">
      <c r="A89" s="143">
        <v>5</v>
      </c>
      <c r="B89" s="14">
        <v>60180</v>
      </c>
      <c r="C89" s="311" t="s">
        <v>4</v>
      </c>
      <c r="D89" s="79">
        <f>'2020-2021 исходные'!F89</f>
        <v>0.77976781906945758</v>
      </c>
      <c r="E89" s="66">
        <f t="shared" si="95"/>
        <v>0.55184150606895188</v>
      </c>
      <c r="F89" s="244" t="str">
        <f t="shared" si="71"/>
        <v>A</v>
      </c>
      <c r="G89" s="64">
        <f>'2020-2021 исходные'!I89</f>
        <v>33787.186873691557</v>
      </c>
      <c r="H89" s="66">
        <f t="shared" si="96"/>
        <v>0.31877006283883885</v>
      </c>
      <c r="I89" s="66">
        <f t="shared" si="97"/>
        <v>0.20520724984131258</v>
      </c>
      <c r="J89" s="73" t="str">
        <f t="shared" si="74"/>
        <v>B</v>
      </c>
      <c r="K89" s="70">
        <f>'2020-2021 исходные'!L89</f>
        <v>57441.057285415212</v>
      </c>
      <c r="L89" s="25">
        <f t="shared" si="98"/>
        <v>0.19390382239031986</v>
      </c>
      <c r="M89" s="66">
        <f t="shared" si="99"/>
        <v>0.252836373285313</v>
      </c>
      <c r="N89" s="84" t="str">
        <f t="shared" si="77"/>
        <v>C</v>
      </c>
      <c r="O89" s="50">
        <f>'2020-2021 исходные'!P89</f>
        <v>3110.5937473831123</v>
      </c>
      <c r="P89" s="66">
        <f t="shared" si="100"/>
        <v>0.14260006893453456</v>
      </c>
      <c r="Q89" s="66">
        <f t="shared" si="101"/>
        <v>0.13187477194104089</v>
      </c>
      <c r="R89" s="53" t="str">
        <f t="shared" si="80"/>
        <v>B</v>
      </c>
      <c r="S89" s="86">
        <f>'2020-2021 исходные'!S89</f>
        <v>469363.16216216219</v>
      </c>
      <c r="T89" s="94">
        <f t="shared" si="102"/>
        <v>0.47095186017841129</v>
      </c>
      <c r="U89" s="94">
        <f t="shared" si="103"/>
        <v>0.58675508915896979</v>
      </c>
      <c r="V89" s="84" t="str">
        <f t="shared" si="83"/>
        <v>C</v>
      </c>
      <c r="W89" s="183" t="str">
        <f t="shared" si="63"/>
        <v>B</v>
      </c>
      <c r="X89" s="195">
        <f t="shared" si="64"/>
        <v>4.2</v>
      </c>
      <c r="Y89" s="177">
        <f t="shared" si="65"/>
        <v>2.5</v>
      </c>
      <c r="Z89" s="177">
        <f t="shared" si="66"/>
        <v>2</v>
      </c>
      <c r="AA89" s="177">
        <f t="shared" si="67"/>
        <v>2.5</v>
      </c>
      <c r="AB89" s="177">
        <f t="shared" si="68"/>
        <v>2</v>
      </c>
      <c r="AC89" s="196">
        <f t="shared" si="69"/>
        <v>2.6399999999999997</v>
      </c>
    </row>
    <row r="90" spans="1:29" x14ac:dyDescent="0.25">
      <c r="A90" s="143">
        <v>6</v>
      </c>
      <c r="B90" s="14">
        <v>60240</v>
      </c>
      <c r="C90" s="311" t="s">
        <v>187</v>
      </c>
      <c r="D90" s="79">
        <f>'2020-2021 исходные'!F90</f>
        <v>0.79597823746836704</v>
      </c>
      <c r="E90" s="66">
        <f t="shared" si="95"/>
        <v>0.55184150606895188</v>
      </c>
      <c r="F90" s="244" t="str">
        <f t="shared" si="71"/>
        <v>A</v>
      </c>
      <c r="G90" s="64">
        <f>'2020-2021 исходные'!I90</f>
        <v>15053.405298382599</v>
      </c>
      <c r="H90" s="66">
        <f t="shared" si="96"/>
        <v>0.14202351237002062</v>
      </c>
      <c r="I90" s="66">
        <f t="shared" si="97"/>
        <v>0.20520724984131258</v>
      </c>
      <c r="J90" s="73" t="str">
        <f t="shared" si="74"/>
        <v>C</v>
      </c>
      <c r="K90" s="70">
        <f>'2020-2021 исходные'!L90</f>
        <v>64937.772983825984</v>
      </c>
      <c r="L90" s="25">
        <f t="shared" si="98"/>
        <v>0.21921049148717262</v>
      </c>
      <c r="M90" s="66">
        <f t="shared" si="99"/>
        <v>0.252836373285313</v>
      </c>
      <c r="N90" s="84" t="str">
        <f t="shared" si="77"/>
        <v>C</v>
      </c>
      <c r="O90" s="50">
        <f>'2020-2021 исходные'!P90</f>
        <v>3185.7577189068597</v>
      </c>
      <c r="P90" s="66">
        <f t="shared" si="100"/>
        <v>0.14604583793914885</v>
      </c>
      <c r="Q90" s="66">
        <f t="shared" si="101"/>
        <v>0.13187477194104089</v>
      </c>
      <c r="R90" s="53" t="str">
        <f t="shared" si="80"/>
        <v>B</v>
      </c>
      <c r="S90" s="86">
        <f>'2020-2021 исходные'!S90</f>
        <v>606956.58712962957</v>
      </c>
      <c r="T90" s="94">
        <f t="shared" si="102"/>
        <v>0.60901101066274232</v>
      </c>
      <c r="U90" s="94">
        <f t="shared" si="103"/>
        <v>0.58675508915896979</v>
      </c>
      <c r="V90" s="84" t="str">
        <f t="shared" si="83"/>
        <v>B</v>
      </c>
      <c r="W90" s="185" t="str">
        <f t="shared" si="63"/>
        <v>B</v>
      </c>
      <c r="X90" s="195">
        <f t="shared" si="64"/>
        <v>4.2</v>
      </c>
      <c r="Y90" s="177">
        <f t="shared" si="65"/>
        <v>2</v>
      </c>
      <c r="Z90" s="177">
        <f t="shared" si="66"/>
        <v>2</v>
      </c>
      <c r="AA90" s="177">
        <f t="shared" si="67"/>
        <v>2.5</v>
      </c>
      <c r="AB90" s="177">
        <f t="shared" si="68"/>
        <v>2.5</v>
      </c>
      <c r="AC90" s="196">
        <f t="shared" si="69"/>
        <v>2.6399999999999997</v>
      </c>
    </row>
    <row r="91" spans="1:29" x14ac:dyDescent="0.25">
      <c r="A91" s="143">
        <v>7</v>
      </c>
      <c r="B91" s="14">
        <v>60560</v>
      </c>
      <c r="C91" s="311" t="s">
        <v>22</v>
      </c>
      <c r="D91" s="323">
        <f>'2020-2021 исходные'!F91</f>
        <v>0.40034185701527303</v>
      </c>
      <c r="E91" s="66">
        <f t="shared" si="95"/>
        <v>0.55184150606895188</v>
      </c>
      <c r="F91" s="246" t="str">
        <f t="shared" si="71"/>
        <v>C</v>
      </c>
      <c r="G91" s="64">
        <f>'2020-2021 исходные'!I91</f>
        <v>24844.902868525896</v>
      </c>
      <c r="H91" s="66">
        <f t="shared" si="96"/>
        <v>0.23440280122260254</v>
      </c>
      <c r="I91" s="66">
        <f t="shared" si="97"/>
        <v>0.20520724984131258</v>
      </c>
      <c r="J91" s="73" t="str">
        <f t="shared" si="74"/>
        <v>B</v>
      </c>
      <c r="K91" s="70">
        <f>'2020-2021 исходные'!L91</f>
        <v>76749.888804780872</v>
      </c>
      <c r="L91" s="25">
        <f t="shared" si="98"/>
        <v>0.25908466018186826</v>
      </c>
      <c r="M91" s="66">
        <f t="shared" si="99"/>
        <v>0.252836373285313</v>
      </c>
      <c r="N91" s="84" t="str">
        <f t="shared" si="77"/>
        <v>B</v>
      </c>
      <c r="O91" s="50">
        <f>'2020-2021 исходные'!P91</f>
        <v>4650.9782669322703</v>
      </c>
      <c r="P91" s="66">
        <f t="shared" si="100"/>
        <v>0.21321647098259855</v>
      </c>
      <c r="Q91" s="66">
        <f t="shared" si="101"/>
        <v>0.13187477194104089</v>
      </c>
      <c r="R91" s="53" t="str">
        <f t="shared" si="80"/>
        <v>B</v>
      </c>
      <c r="S91" s="86">
        <f>'2020-2021 исходные'!S91</f>
        <v>536851.05186046509</v>
      </c>
      <c r="T91" s="94">
        <f t="shared" si="102"/>
        <v>0.53866818253851623</v>
      </c>
      <c r="U91" s="94">
        <f t="shared" si="103"/>
        <v>0.58675508915896979</v>
      </c>
      <c r="V91" s="84" t="str">
        <f t="shared" si="83"/>
        <v>C</v>
      </c>
      <c r="W91" s="186" t="str">
        <f t="shared" si="63"/>
        <v>C</v>
      </c>
      <c r="X91" s="195">
        <f t="shared" si="64"/>
        <v>2</v>
      </c>
      <c r="Y91" s="177">
        <f t="shared" si="65"/>
        <v>2.5</v>
      </c>
      <c r="Z91" s="177">
        <f t="shared" si="66"/>
        <v>2.5</v>
      </c>
      <c r="AA91" s="177">
        <f t="shared" si="67"/>
        <v>2.5</v>
      </c>
      <c r="AB91" s="177">
        <f t="shared" si="68"/>
        <v>2</v>
      </c>
      <c r="AC91" s="196">
        <f t="shared" si="69"/>
        <v>2.2999999999999998</v>
      </c>
    </row>
    <row r="92" spans="1:29" x14ac:dyDescent="0.25">
      <c r="A92" s="143">
        <v>8</v>
      </c>
      <c r="B92" s="14">
        <v>60660</v>
      </c>
      <c r="C92" s="311" t="s">
        <v>51</v>
      </c>
      <c r="D92" s="79">
        <f>'2020-2021 исходные'!F92</f>
        <v>0.30345938772645337</v>
      </c>
      <c r="E92" s="66">
        <f t="shared" si="95"/>
        <v>0.55184150606895188</v>
      </c>
      <c r="F92" s="244" t="str">
        <f t="shared" si="71"/>
        <v>C</v>
      </c>
      <c r="G92" s="64">
        <f>'2020-2021 исходные'!I92</f>
        <v>54257.163442265795</v>
      </c>
      <c r="H92" s="66">
        <f t="shared" si="96"/>
        <v>0.51189699410623113</v>
      </c>
      <c r="I92" s="66">
        <f t="shared" si="97"/>
        <v>0.20520724984131258</v>
      </c>
      <c r="J92" s="73" t="str">
        <f t="shared" si="74"/>
        <v>B</v>
      </c>
      <c r="K92" s="70">
        <f>'2020-2021 исходные'!L92</f>
        <v>66060.502222222218</v>
      </c>
      <c r="L92" s="25">
        <f t="shared" si="98"/>
        <v>0.22300048946288326</v>
      </c>
      <c r="M92" s="66">
        <f t="shared" si="99"/>
        <v>0.252836373285313</v>
      </c>
      <c r="N92" s="84" t="str">
        <f t="shared" si="77"/>
        <v>C</v>
      </c>
      <c r="O92" s="50">
        <f>'2020-2021 исходные'!P92</f>
        <v>0</v>
      </c>
      <c r="P92" s="66">
        <f t="shared" si="100"/>
        <v>0</v>
      </c>
      <c r="Q92" s="66">
        <f t="shared" si="101"/>
        <v>0.13187477194104089</v>
      </c>
      <c r="R92" s="53" t="str">
        <f t="shared" si="80"/>
        <v>D</v>
      </c>
      <c r="S92" s="86">
        <f>'2020-2021 исходные'!S92</f>
        <v>757811.48599999992</v>
      </c>
      <c r="T92" s="94">
        <f t="shared" si="102"/>
        <v>0.76037652241860798</v>
      </c>
      <c r="U92" s="94">
        <f t="shared" si="103"/>
        <v>0.58675508915896979</v>
      </c>
      <c r="V92" s="84" t="str">
        <f t="shared" si="83"/>
        <v>B</v>
      </c>
      <c r="W92" s="186" t="str">
        <f t="shared" si="63"/>
        <v>C</v>
      </c>
      <c r="X92" s="195">
        <f t="shared" si="64"/>
        <v>2</v>
      </c>
      <c r="Y92" s="177">
        <f t="shared" si="65"/>
        <v>2.5</v>
      </c>
      <c r="Z92" s="177">
        <f t="shared" si="66"/>
        <v>2</v>
      </c>
      <c r="AA92" s="177">
        <f t="shared" si="67"/>
        <v>1</v>
      </c>
      <c r="AB92" s="177">
        <f t="shared" si="68"/>
        <v>2.5</v>
      </c>
      <c r="AC92" s="196">
        <f t="shared" si="69"/>
        <v>2</v>
      </c>
    </row>
    <row r="93" spans="1:29" s="32" customFormat="1" x14ac:dyDescent="0.25">
      <c r="A93" s="143">
        <v>9</v>
      </c>
      <c r="B93" s="23">
        <v>60001</v>
      </c>
      <c r="C93" s="311" t="s">
        <v>52</v>
      </c>
      <c r="D93" s="78">
        <f>'2020-2021 исходные'!F93</f>
        <v>0.61285093770559707</v>
      </c>
      <c r="E93" s="82">
        <f t="shared" si="95"/>
        <v>0.55184150606895188</v>
      </c>
      <c r="F93" s="247" t="str">
        <f t="shared" si="71"/>
        <v>B</v>
      </c>
      <c r="G93" s="63">
        <f>'2020-2021 исходные'!I93</f>
        <v>11241.62442812172</v>
      </c>
      <c r="H93" s="82">
        <f t="shared" si="96"/>
        <v>0.10606071877955839</v>
      </c>
      <c r="I93" s="82">
        <f t="shared" si="97"/>
        <v>0.20520724984131258</v>
      </c>
      <c r="J93" s="72" t="str">
        <f t="shared" si="74"/>
        <v>C</v>
      </c>
      <c r="K93" s="69">
        <f>'2020-2021 исходные'!L93</f>
        <v>65977.18712486884</v>
      </c>
      <c r="L93" s="22">
        <f t="shared" si="98"/>
        <v>0.22271924262302498</v>
      </c>
      <c r="M93" s="82">
        <f t="shared" si="99"/>
        <v>0.252836373285313</v>
      </c>
      <c r="N93" s="58" t="str">
        <f t="shared" si="77"/>
        <v>C</v>
      </c>
      <c r="O93" s="52">
        <f>'2020-2021 исходные'!P93</f>
        <v>4249.7178698845746</v>
      </c>
      <c r="P93" s="82">
        <f t="shared" si="100"/>
        <v>0.19482134615222232</v>
      </c>
      <c r="Q93" s="82">
        <f t="shared" si="101"/>
        <v>0.13187477194104089</v>
      </c>
      <c r="R93" s="55" t="str">
        <f t="shared" si="80"/>
        <v>B</v>
      </c>
      <c r="S93" s="85">
        <f>'2020-2021 исходные'!S93</f>
        <v>698883.3084615384</v>
      </c>
      <c r="T93" s="95">
        <f t="shared" si="102"/>
        <v>0.7012488850880203</v>
      </c>
      <c r="U93" s="95">
        <f t="shared" si="103"/>
        <v>0.58675508915896979</v>
      </c>
      <c r="V93" s="58" t="str">
        <f t="shared" si="83"/>
        <v>B</v>
      </c>
      <c r="W93" s="183" t="str">
        <f t="shared" si="63"/>
        <v>C</v>
      </c>
      <c r="X93" s="195">
        <f t="shared" si="64"/>
        <v>2.5</v>
      </c>
      <c r="Y93" s="177">
        <f t="shared" si="65"/>
        <v>2</v>
      </c>
      <c r="Z93" s="177">
        <f t="shared" si="66"/>
        <v>2</v>
      </c>
      <c r="AA93" s="177">
        <f t="shared" si="67"/>
        <v>2.5</v>
      </c>
      <c r="AB93" s="177">
        <f t="shared" si="68"/>
        <v>2.5</v>
      </c>
      <c r="AC93" s="196">
        <f t="shared" si="69"/>
        <v>2.2999999999999998</v>
      </c>
    </row>
    <row r="94" spans="1:29" x14ac:dyDescent="0.25">
      <c r="A94" s="143">
        <v>10</v>
      </c>
      <c r="B94" s="14">
        <v>60701</v>
      </c>
      <c r="C94" s="311" t="s">
        <v>53</v>
      </c>
      <c r="D94" s="79">
        <f>'2020-2021 исходные'!F94</f>
        <v>0.28153448173979861</v>
      </c>
      <c r="E94" s="66">
        <f t="shared" si="95"/>
        <v>0.55184150606895188</v>
      </c>
      <c r="F94" s="244" t="str">
        <f t="shared" si="71"/>
        <v>C</v>
      </c>
      <c r="G94" s="64">
        <f>'2020-2021 исходные'!I94</f>
        <v>16272.990120481927</v>
      </c>
      <c r="H94" s="66">
        <f t="shared" si="96"/>
        <v>0.15352986037795763</v>
      </c>
      <c r="I94" s="66">
        <f t="shared" si="97"/>
        <v>0.20520724984131258</v>
      </c>
      <c r="J94" s="73" t="str">
        <f t="shared" si="74"/>
        <v>C</v>
      </c>
      <c r="K94" s="70">
        <f>'2020-2021 исходные'!L94</f>
        <v>83375.138493975901</v>
      </c>
      <c r="L94" s="25">
        <f t="shared" si="98"/>
        <v>0.28144952078396207</v>
      </c>
      <c r="M94" s="66">
        <f t="shared" si="99"/>
        <v>0.252836373285313</v>
      </c>
      <c r="N94" s="84" t="str">
        <f t="shared" si="77"/>
        <v>B</v>
      </c>
      <c r="O94" s="50">
        <f>'2020-2021 исходные'!P94</f>
        <v>3699.547530120482</v>
      </c>
      <c r="P94" s="66">
        <f t="shared" si="100"/>
        <v>0.16959968921225768</v>
      </c>
      <c r="Q94" s="66">
        <f t="shared" si="101"/>
        <v>0.13187477194104089</v>
      </c>
      <c r="R94" s="53" t="str">
        <f t="shared" si="80"/>
        <v>B</v>
      </c>
      <c r="S94" s="86">
        <f>'2020-2021 исходные'!S94</f>
        <v>496543.33333333331</v>
      </c>
      <c r="T94" s="94">
        <f t="shared" si="102"/>
        <v>0.49822403065311111</v>
      </c>
      <c r="U94" s="94">
        <f t="shared" si="103"/>
        <v>0.58675508915896979</v>
      </c>
      <c r="V94" s="84" t="str">
        <f t="shared" si="83"/>
        <v>C</v>
      </c>
      <c r="W94" s="183" t="str">
        <f t="shared" si="63"/>
        <v>C</v>
      </c>
      <c r="X94" s="195">
        <f t="shared" si="64"/>
        <v>2</v>
      </c>
      <c r="Y94" s="177">
        <f t="shared" si="65"/>
        <v>2</v>
      </c>
      <c r="Z94" s="177">
        <f t="shared" si="66"/>
        <v>2.5</v>
      </c>
      <c r="AA94" s="177">
        <f t="shared" si="67"/>
        <v>2.5</v>
      </c>
      <c r="AB94" s="177">
        <f t="shared" si="68"/>
        <v>2</v>
      </c>
      <c r="AC94" s="196">
        <f t="shared" si="69"/>
        <v>2.2000000000000002</v>
      </c>
    </row>
    <row r="95" spans="1:29" x14ac:dyDescent="0.25">
      <c r="A95" s="27">
        <v>11</v>
      </c>
      <c r="B95" s="14">
        <v>60850</v>
      </c>
      <c r="C95" s="311" t="s">
        <v>54</v>
      </c>
      <c r="D95" s="79">
        <f>'2020-2021 исходные'!F95</f>
        <v>0.61394713692862946</v>
      </c>
      <c r="E95" s="66">
        <f t="shared" si="95"/>
        <v>0.55184150606895188</v>
      </c>
      <c r="F95" s="244" t="str">
        <f t="shared" si="71"/>
        <v>B</v>
      </c>
      <c r="G95" s="64">
        <f>'2020-2021 исходные'!I95</f>
        <v>16879.654343807764</v>
      </c>
      <c r="H95" s="66">
        <f t="shared" si="96"/>
        <v>0.15925352104596766</v>
      </c>
      <c r="I95" s="66">
        <f t="shared" si="97"/>
        <v>0.20520724984131258</v>
      </c>
      <c r="J95" s="73" t="str">
        <f t="shared" si="74"/>
        <v>C</v>
      </c>
      <c r="K95" s="70">
        <f>'2020-2021 исходные'!L95</f>
        <v>66081.771081330866</v>
      </c>
      <c r="L95" s="25">
        <f t="shared" si="98"/>
        <v>0.22307228676735408</v>
      </c>
      <c r="M95" s="66">
        <f t="shared" si="99"/>
        <v>0.252836373285313</v>
      </c>
      <c r="N95" s="84" t="str">
        <f t="shared" si="77"/>
        <v>C</v>
      </c>
      <c r="O95" s="50">
        <f>'2020-2021 исходные'!P95</f>
        <v>3376.182624768946</v>
      </c>
      <c r="P95" s="66">
        <f t="shared" si="100"/>
        <v>0.15477555544907134</v>
      </c>
      <c r="Q95" s="66">
        <f t="shared" si="101"/>
        <v>0.13187477194104089</v>
      </c>
      <c r="R95" s="53" t="str">
        <f t="shared" si="80"/>
        <v>B</v>
      </c>
      <c r="S95" s="86">
        <f>'2020-2021 исходные'!S95</f>
        <v>493042.87754385965</v>
      </c>
      <c r="T95" s="94">
        <f t="shared" si="102"/>
        <v>0.49471172653889228</v>
      </c>
      <c r="U95" s="94">
        <f t="shared" si="103"/>
        <v>0.58675508915896979</v>
      </c>
      <c r="V95" s="84" t="str">
        <f t="shared" si="83"/>
        <v>C</v>
      </c>
      <c r="W95" s="183" t="str">
        <f t="shared" si="63"/>
        <v>C</v>
      </c>
      <c r="X95" s="195">
        <f t="shared" si="64"/>
        <v>2.5</v>
      </c>
      <c r="Y95" s="177">
        <f t="shared" si="65"/>
        <v>2</v>
      </c>
      <c r="Z95" s="177">
        <f t="shared" si="66"/>
        <v>2</v>
      </c>
      <c r="AA95" s="177">
        <f t="shared" si="67"/>
        <v>2.5</v>
      </c>
      <c r="AB95" s="177">
        <f t="shared" si="68"/>
        <v>2</v>
      </c>
      <c r="AC95" s="196">
        <f t="shared" si="69"/>
        <v>2.2000000000000002</v>
      </c>
    </row>
    <row r="96" spans="1:29" x14ac:dyDescent="0.25">
      <c r="A96" s="27">
        <v>12</v>
      </c>
      <c r="B96" s="14">
        <v>60910</v>
      </c>
      <c r="C96" s="311" t="s">
        <v>8</v>
      </c>
      <c r="D96" s="79">
        <f>'2020-2021 исходные'!F96</f>
        <v>0.60075936963480936</v>
      </c>
      <c r="E96" s="66">
        <f t="shared" si="95"/>
        <v>0.55184150606895188</v>
      </c>
      <c r="F96" s="244" t="str">
        <f t="shared" si="71"/>
        <v>B</v>
      </c>
      <c r="G96" s="64">
        <f>'2020-2021 исходные'!I96</f>
        <v>17260.934685714285</v>
      </c>
      <c r="H96" s="66">
        <f t="shared" si="96"/>
        <v>0.16285076514335634</v>
      </c>
      <c r="I96" s="66">
        <f t="shared" si="97"/>
        <v>0.20520724984131258</v>
      </c>
      <c r="J96" s="73" t="str">
        <f t="shared" si="74"/>
        <v>C</v>
      </c>
      <c r="K96" s="70">
        <f>'2020-2021 исходные'!L96</f>
        <v>69074.605257142859</v>
      </c>
      <c r="L96" s="25">
        <f t="shared" si="98"/>
        <v>0.23317519945551723</v>
      </c>
      <c r="M96" s="66">
        <f t="shared" si="99"/>
        <v>0.252836373285313</v>
      </c>
      <c r="N96" s="84" t="str">
        <f t="shared" si="77"/>
        <v>C</v>
      </c>
      <c r="O96" s="50">
        <f>'2020-2021 исходные'!P96</f>
        <v>2951.6787771428571</v>
      </c>
      <c r="P96" s="66">
        <f t="shared" si="100"/>
        <v>0.13531487274649026</v>
      </c>
      <c r="Q96" s="66">
        <f t="shared" si="101"/>
        <v>0.13187477194104089</v>
      </c>
      <c r="R96" s="53" t="str">
        <f t="shared" si="80"/>
        <v>B</v>
      </c>
      <c r="S96" s="86">
        <f>'2020-2021 исходные'!S96</f>
        <v>667916.22413793101</v>
      </c>
      <c r="T96" s="94">
        <f t="shared" si="102"/>
        <v>0.67017698353673083</v>
      </c>
      <c r="U96" s="94">
        <f t="shared" si="103"/>
        <v>0.58675508915896979</v>
      </c>
      <c r="V96" s="84" t="str">
        <f t="shared" si="83"/>
        <v>B</v>
      </c>
      <c r="W96" s="185" t="str">
        <f t="shared" si="63"/>
        <v>C</v>
      </c>
      <c r="X96" s="195">
        <f t="shared" si="64"/>
        <v>2.5</v>
      </c>
      <c r="Y96" s="177">
        <f t="shared" si="65"/>
        <v>2</v>
      </c>
      <c r="Z96" s="177">
        <f t="shared" si="66"/>
        <v>2</v>
      </c>
      <c r="AA96" s="177">
        <f t="shared" si="67"/>
        <v>2.5</v>
      </c>
      <c r="AB96" s="177">
        <f t="shared" si="68"/>
        <v>2.5</v>
      </c>
      <c r="AC96" s="196">
        <f t="shared" si="69"/>
        <v>2.2999999999999998</v>
      </c>
    </row>
    <row r="97" spans="1:29" x14ac:dyDescent="0.25">
      <c r="A97" s="27">
        <v>13</v>
      </c>
      <c r="B97" s="14">
        <v>60980</v>
      </c>
      <c r="C97" s="311" t="s">
        <v>55</v>
      </c>
      <c r="D97" s="79">
        <f>'2020-2021 исходные'!F97</f>
        <v>0.49634290750429194</v>
      </c>
      <c r="E97" s="66">
        <f t="shared" si="95"/>
        <v>0.55184150606895188</v>
      </c>
      <c r="F97" s="244" t="str">
        <f t="shared" si="71"/>
        <v>C</v>
      </c>
      <c r="G97" s="64">
        <f>'2020-2021 исходные'!I97</f>
        <v>34240.095624256843</v>
      </c>
      <c r="H97" s="66">
        <f t="shared" si="96"/>
        <v>0.32304309543600879</v>
      </c>
      <c r="I97" s="66">
        <f t="shared" si="97"/>
        <v>0.20520724984131258</v>
      </c>
      <c r="J97" s="73" t="str">
        <f t="shared" si="74"/>
        <v>B</v>
      </c>
      <c r="K97" s="70">
        <f>'2020-2021 исходные'!L97</f>
        <v>72464.706599286568</v>
      </c>
      <c r="L97" s="25">
        <f t="shared" si="98"/>
        <v>0.24461916723044758</v>
      </c>
      <c r="M97" s="66">
        <f t="shared" si="99"/>
        <v>0.252836373285313</v>
      </c>
      <c r="N97" s="84" t="str">
        <f t="shared" si="77"/>
        <v>C</v>
      </c>
      <c r="O97" s="50">
        <f>'2020-2021 исходные'!P97</f>
        <v>0</v>
      </c>
      <c r="P97" s="66">
        <f t="shared" si="100"/>
        <v>0</v>
      </c>
      <c r="Q97" s="66">
        <f t="shared" si="101"/>
        <v>0.13187477194104089</v>
      </c>
      <c r="R97" s="53" t="str">
        <f t="shared" si="80"/>
        <v>D</v>
      </c>
      <c r="S97" s="86">
        <f>'2020-2021 исходные'!S97</f>
        <v>570067.11950000003</v>
      </c>
      <c r="T97" s="94">
        <f t="shared" si="102"/>
        <v>0.57199667975288915</v>
      </c>
      <c r="U97" s="94">
        <f t="shared" si="103"/>
        <v>0.58675508915896979</v>
      </c>
      <c r="V97" s="84" t="str">
        <f t="shared" si="83"/>
        <v>C</v>
      </c>
      <c r="W97" s="183" t="str">
        <f t="shared" si="63"/>
        <v>C</v>
      </c>
      <c r="X97" s="195">
        <f t="shared" si="64"/>
        <v>2</v>
      </c>
      <c r="Y97" s="177">
        <f t="shared" si="65"/>
        <v>2.5</v>
      </c>
      <c r="Z97" s="177">
        <f t="shared" si="66"/>
        <v>2</v>
      </c>
      <c r="AA97" s="177">
        <f t="shared" si="67"/>
        <v>1</v>
      </c>
      <c r="AB97" s="177">
        <f t="shared" si="68"/>
        <v>2</v>
      </c>
      <c r="AC97" s="196">
        <f t="shared" si="69"/>
        <v>1.9</v>
      </c>
    </row>
    <row r="98" spans="1:29" x14ac:dyDescent="0.25">
      <c r="A98" s="27">
        <v>14</v>
      </c>
      <c r="B98" s="14">
        <v>61080</v>
      </c>
      <c r="C98" s="311" t="s">
        <v>56</v>
      </c>
      <c r="D98" s="79">
        <f>'2020-2021 исходные'!F98</f>
        <v>0.48874315776873523</v>
      </c>
      <c r="E98" s="66">
        <f t="shared" si="95"/>
        <v>0.55184150606895188</v>
      </c>
      <c r="F98" s="244" t="str">
        <f t="shared" si="71"/>
        <v>C</v>
      </c>
      <c r="G98" s="64">
        <f>'2020-2021 исходные'!I98</f>
        <v>18436.228545335944</v>
      </c>
      <c r="H98" s="66">
        <f t="shared" si="96"/>
        <v>0.17393924371028369</v>
      </c>
      <c r="I98" s="66">
        <f t="shared" si="97"/>
        <v>0.20520724984131258</v>
      </c>
      <c r="J98" s="73" t="str">
        <f t="shared" si="74"/>
        <v>C</v>
      </c>
      <c r="K98" s="70">
        <f>'2020-2021 исходные'!L98</f>
        <v>71117.595570776262</v>
      </c>
      <c r="L98" s="25">
        <f t="shared" si="98"/>
        <v>0.24007172346884698</v>
      </c>
      <c r="M98" s="66">
        <f t="shared" si="99"/>
        <v>0.252836373285313</v>
      </c>
      <c r="N98" s="84" t="str">
        <f t="shared" si="77"/>
        <v>C</v>
      </c>
      <c r="O98" s="50">
        <f>'2020-2021 исходные'!P98</f>
        <v>3529.4764644487932</v>
      </c>
      <c r="P98" s="66">
        <f t="shared" si="100"/>
        <v>0.16180306012530105</v>
      </c>
      <c r="Q98" s="66">
        <f t="shared" si="101"/>
        <v>0.13187477194104089</v>
      </c>
      <c r="R98" s="53" t="str">
        <f t="shared" si="80"/>
        <v>B</v>
      </c>
      <c r="S98" s="86">
        <f>'2020-2021 исходные'!S98</f>
        <v>564435.70048076927</v>
      </c>
      <c r="T98" s="94">
        <f t="shared" si="102"/>
        <v>0.56634619953553778</v>
      </c>
      <c r="U98" s="94">
        <f t="shared" si="103"/>
        <v>0.58675508915896979</v>
      </c>
      <c r="V98" s="84" t="str">
        <f t="shared" si="83"/>
        <v>C</v>
      </c>
      <c r="W98" s="183" t="str">
        <f t="shared" si="63"/>
        <v>C</v>
      </c>
      <c r="X98" s="195">
        <f t="shared" si="64"/>
        <v>2</v>
      </c>
      <c r="Y98" s="177">
        <f t="shared" si="65"/>
        <v>2</v>
      </c>
      <c r="Z98" s="177">
        <f t="shared" si="66"/>
        <v>2</v>
      </c>
      <c r="AA98" s="177">
        <f t="shared" si="67"/>
        <v>2.5</v>
      </c>
      <c r="AB98" s="177">
        <f t="shared" si="68"/>
        <v>2</v>
      </c>
      <c r="AC98" s="196">
        <f t="shared" si="69"/>
        <v>2.1</v>
      </c>
    </row>
    <row r="99" spans="1:29" x14ac:dyDescent="0.25">
      <c r="A99" s="27">
        <v>15</v>
      </c>
      <c r="B99" s="14">
        <v>61150</v>
      </c>
      <c r="C99" s="311" t="s">
        <v>57</v>
      </c>
      <c r="D99" s="79">
        <f>'2020-2021 исходные'!F99</f>
        <v>0.6596181622949937</v>
      </c>
      <c r="E99" s="66">
        <f t="shared" si="95"/>
        <v>0.55184150606895188</v>
      </c>
      <c r="F99" s="244" t="str">
        <f t="shared" si="71"/>
        <v>B</v>
      </c>
      <c r="G99" s="64">
        <f>'2020-2021 исходные'!I99</f>
        <v>13374.627468879669</v>
      </c>
      <c r="H99" s="66">
        <f t="shared" si="96"/>
        <v>0.1261848420420156</v>
      </c>
      <c r="I99" s="66">
        <f t="shared" si="97"/>
        <v>0.20520724984131258</v>
      </c>
      <c r="J99" s="73" t="str">
        <f t="shared" si="74"/>
        <v>C</v>
      </c>
      <c r="K99" s="70">
        <f>'2020-2021 исходные'!L99</f>
        <v>67871.848402489632</v>
      </c>
      <c r="L99" s="25">
        <f t="shared" si="98"/>
        <v>0.22911505219247869</v>
      </c>
      <c r="M99" s="66">
        <f t="shared" si="99"/>
        <v>0.252836373285313</v>
      </c>
      <c r="N99" s="84" t="str">
        <f t="shared" si="77"/>
        <v>C</v>
      </c>
      <c r="O99" s="50">
        <f>'2020-2021 исходные'!P99</f>
        <v>3235.10398340249</v>
      </c>
      <c r="P99" s="66">
        <f t="shared" si="100"/>
        <v>0.14830803650643479</v>
      </c>
      <c r="Q99" s="66">
        <f t="shared" si="101"/>
        <v>0.13187477194104089</v>
      </c>
      <c r="R99" s="53" t="str">
        <f t="shared" si="80"/>
        <v>B</v>
      </c>
      <c r="S99" s="86">
        <f>'2020-2021 исходные'!S99</f>
        <v>608785.88393939403</v>
      </c>
      <c r="T99" s="94">
        <f t="shared" si="102"/>
        <v>0.61084649926693613</v>
      </c>
      <c r="U99" s="94">
        <f t="shared" si="103"/>
        <v>0.58675508915896979</v>
      </c>
      <c r="V99" s="84" t="str">
        <f t="shared" si="83"/>
        <v>B</v>
      </c>
      <c r="W99" s="183" t="str">
        <f t="shared" si="63"/>
        <v>C</v>
      </c>
      <c r="X99" s="195">
        <f t="shared" si="64"/>
        <v>2.5</v>
      </c>
      <c r="Y99" s="177">
        <f t="shared" si="65"/>
        <v>2</v>
      </c>
      <c r="Z99" s="177">
        <f t="shared" si="66"/>
        <v>2</v>
      </c>
      <c r="AA99" s="177">
        <f t="shared" si="67"/>
        <v>2.5</v>
      </c>
      <c r="AB99" s="177">
        <f t="shared" si="68"/>
        <v>2.5</v>
      </c>
      <c r="AC99" s="196">
        <f t="shared" si="69"/>
        <v>2.2999999999999998</v>
      </c>
    </row>
    <row r="100" spans="1:29" x14ac:dyDescent="0.25">
      <c r="A100" s="27">
        <v>16</v>
      </c>
      <c r="B100" s="14">
        <v>61210</v>
      </c>
      <c r="C100" s="311" t="s">
        <v>58</v>
      </c>
      <c r="D100" s="79">
        <f>'2020-2021 исходные'!F100</f>
        <v>0.67565534505641256</v>
      </c>
      <c r="E100" s="66">
        <f t="shared" si="95"/>
        <v>0.55184150606895188</v>
      </c>
      <c r="F100" s="244" t="str">
        <f t="shared" si="71"/>
        <v>B</v>
      </c>
      <c r="G100" s="64">
        <f>'2020-2021 исходные'!I100</f>
        <v>18794.667724999999</v>
      </c>
      <c r="H100" s="66">
        <f t="shared" si="96"/>
        <v>0.1773209895849123</v>
      </c>
      <c r="I100" s="66">
        <f t="shared" si="97"/>
        <v>0.20520724984131258</v>
      </c>
      <c r="J100" s="73" t="str">
        <f t="shared" si="74"/>
        <v>C</v>
      </c>
      <c r="K100" s="70">
        <f>'2020-2021 исходные'!L100</f>
        <v>76282.435975</v>
      </c>
      <c r="L100" s="25">
        <f t="shared" si="98"/>
        <v>0.25750667929563037</v>
      </c>
      <c r="M100" s="66">
        <f t="shared" si="99"/>
        <v>0.252836373285313</v>
      </c>
      <c r="N100" s="84" t="str">
        <f t="shared" si="77"/>
        <v>B</v>
      </c>
      <c r="O100" s="50">
        <f>'2020-2021 исходные'!P100</f>
        <v>0</v>
      </c>
      <c r="P100" s="66">
        <f t="shared" si="100"/>
        <v>0</v>
      </c>
      <c r="Q100" s="66">
        <f t="shared" si="101"/>
        <v>0.13187477194104089</v>
      </c>
      <c r="R100" s="53" t="str">
        <f t="shared" si="80"/>
        <v>D</v>
      </c>
      <c r="S100" s="86">
        <f>'2020-2021 исходные'!S100</f>
        <v>0</v>
      </c>
      <c r="T100" s="94">
        <f t="shared" si="102"/>
        <v>0</v>
      </c>
      <c r="U100" s="94">
        <f t="shared" si="103"/>
        <v>0.58675508915896979</v>
      </c>
      <c r="V100" s="84" t="str">
        <f t="shared" si="83"/>
        <v>D</v>
      </c>
      <c r="W100" s="185" t="str">
        <f t="shared" si="63"/>
        <v>C</v>
      </c>
      <c r="X100" s="195">
        <f t="shared" si="64"/>
        <v>2.5</v>
      </c>
      <c r="Y100" s="177">
        <f t="shared" si="65"/>
        <v>2</v>
      </c>
      <c r="Z100" s="177">
        <f t="shared" si="66"/>
        <v>2.5</v>
      </c>
      <c r="AA100" s="177">
        <f t="shared" si="67"/>
        <v>1</v>
      </c>
      <c r="AB100" s="177">
        <f t="shared" si="68"/>
        <v>1</v>
      </c>
      <c r="AC100" s="196">
        <f t="shared" si="69"/>
        <v>1.8</v>
      </c>
    </row>
    <row r="101" spans="1:29" x14ac:dyDescent="0.25">
      <c r="A101" s="27">
        <v>17</v>
      </c>
      <c r="B101" s="14">
        <v>61290</v>
      </c>
      <c r="C101" s="311" t="s">
        <v>59</v>
      </c>
      <c r="D101" s="79">
        <f>'2020-2021 исходные'!F101</f>
        <v>0.59651396036619664</v>
      </c>
      <c r="E101" s="66">
        <f t="shared" si="95"/>
        <v>0.55184150606895188</v>
      </c>
      <c r="F101" s="244" t="str">
        <f t="shared" ref="F101:F125" si="104">IF(D101&gt;=$D$130,"A",IF(D101&gt;=$D$126,"B",IF(D101&gt;=$D$131,"C","D")))</f>
        <v>B</v>
      </c>
      <c r="G101" s="64">
        <f>'2020-2021 исходные'!I101</f>
        <v>21621.754261213722</v>
      </c>
      <c r="H101" s="66">
        <f t="shared" si="96"/>
        <v>0.20399354318248325</v>
      </c>
      <c r="I101" s="66">
        <f t="shared" si="97"/>
        <v>0.20520724984131258</v>
      </c>
      <c r="J101" s="73" t="str">
        <f t="shared" ref="J101:J125" si="105">IF(G101&gt;=$G$130,"A",IF(G101&gt;=$G$126,"B",IF(G101&gt;=$G$131,"C","D")))</f>
        <v>C</v>
      </c>
      <c r="K101" s="70">
        <f>'2020-2021 исходные'!L101</f>
        <v>73130.956081794197</v>
      </c>
      <c r="L101" s="25">
        <f t="shared" si="98"/>
        <v>0.24686822613411444</v>
      </c>
      <c r="M101" s="66">
        <f t="shared" si="99"/>
        <v>0.252836373285313</v>
      </c>
      <c r="N101" s="84" t="str">
        <f t="shared" ref="N101:N125" si="106">IF(K101&gt;=$K$130,"A",IF(K101&gt;=$K$126,"B",IF(K101&gt;=$K$131,"C","D")))</f>
        <v>C</v>
      </c>
      <c r="O101" s="50">
        <f>'2020-2021 исходные'!P101</f>
        <v>0</v>
      </c>
      <c r="P101" s="66">
        <f t="shared" si="100"/>
        <v>0</v>
      </c>
      <c r="Q101" s="66">
        <f t="shared" si="101"/>
        <v>0.13187477194104089</v>
      </c>
      <c r="R101" s="53" t="str">
        <f t="shared" ref="R101:R125" si="107">IF(O101&gt;=$O$130,"A",IF(O101&gt;=$O$126,"B",IF(O101&gt;=$O$131,"C","D")))</f>
        <v>D</v>
      </c>
      <c r="S101" s="86">
        <f>'2020-2021 исходные'!S101</f>
        <v>542435.47540983604</v>
      </c>
      <c r="T101" s="94">
        <f t="shared" si="102"/>
        <v>0.54427150821598325</v>
      </c>
      <c r="U101" s="94">
        <f t="shared" si="103"/>
        <v>0.58675508915896979</v>
      </c>
      <c r="V101" s="84" t="str">
        <f t="shared" ref="V101:V125" si="108">IF(S101&gt;=$S$130,"A",IF(S101&gt;=$S$126,"B",IF(S101&gt;=$S$131,"C","D")))</f>
        <v>C</v>
      </c>
      <c r="W101" s="183" t="str">
        <f t="shared" si="63"/>
        <v>C</v>
      </c>
      <c r="X101" s="195">
        <f t="shared" si="64"/>
        <v>2.5</v>
      </c>
      <c r="Y101" s="177">
        <f t="shared" si="65"/>
        <v>2</v>
      </c>
      <c r="Z101" s="177">
        <f t="shared" si="66"/>
        <v>2</v>
      </c>
      <c r="AA101" s="177">
        <f t="shared" si="67"/>
        <v>1</v>
      </c>
      <c r="AB101" s="177">
        <f t="shared" si="68"/>
        <v>2</v>
      </c>
      <c r="AC101" s="196">
        <f t="shared" si="69"/>
        <v>1.9</v>
      </c>
    </row>
    <row r="102" spans="1:29" x14ac:dyDescent="0.25">
      <c r="A102" s="27">
        <v>18</v>
      </c>
      <c r="B102" s="14">
        <v>61340</v>
      </c>
      <c r="C102" s="311" t="s">
        <v>60</v>
      </c>
      <c r="D102" s="79">
        <f>'2020-2021 исходные'!F102</f>
        <v>0.46711004217404684</v>
      </c>
      <c r="E102" s="66">
        <f t="shared" si="95"/>
        <v>0.55184150606895188</v>
      </c>
      <c r="F102" s="244" t="str">
        <f t="shared" si="104"/>
        <v>C</v>
      </c>
      <c r="G102" s="64">
        <f>'2020-2021 исходные'!I102</f>
        <v>13911.41274206042</v>
      </c>
      <c r="H102" s="66">
        <f t="shared" si="96"/>
        <v>0.13124921972762954</v>
      </c>
      <c r="I102" s="66">
        <f t="shared" si="97"/>
        <v>0.20520724984131258</v>
      </c>
      <c r="J102" s="73" t="str">
        <f t="shared" si="105"/>
        <v>C</v>
      </c>
      <c r="K102" s="70">
        <f>'2020-2021 исходные'!L102</f>
        <v>65923.83253292022</v>
      </c>
      <c r="L102" s="25">
        <f t="shared" si="98"/>
        <v>0.22253913348489565</v>
      </c>
      <c r="M102" s="66">
        <f t="shared" si="99"/>
        <v>0.252836373285313</v>
      </c>
      <c r="N102" s="84" t="str">
        <f t="shared" si="106"/>
        <v>C</v>
      </c>
      <c r="O102" s="50">
        <f>'2020-2021 исходные'!P102</f>
        <v>0</v>
      </c>
      <c r="P102" s="66">
        <f t="shared" si="100"/>
        <v>0</v>
      </c>
      <c r="Q102" s="66">
        <f t="shared" si="101"/>
        <v>0.13187477194104089</v>
      </c>
      <c r="R102" s="53" t="str">
        <f t="shared" si="107"/>
        <v>D</v>
      </c>
      <c r="S102" s="86">
        <f>'2020-2021 исходные'!S102</f>
        <v>680311.1369863014</v>
      </c>
      <c r="T102" s="94">
        <f t="shared" si="102"/>
        <v>0.68261385062233426</v>
      </c>
      <c r="U102" s="94">
        <f t="shared" si="103"/>
        <v>0.58675508915896979</v>
      </c>
      <c r="V102" s="84" t="str">
        <f t="shared" si="108"/>
        <v>B</v>
      </c>
      <c r="W102" s="183" t="str">
        <f t="shared" si="63"/>
        <v>C</v>
      </c>
      <c r="X102" s="195">
        <f t="shared" si="64"/>
        <v>2</v>
      </c>
      <c r="Y102" s="177">
        <f t="shared" si="65"/>
        <v>2</v>
      </c>
      <c r="Z102" s="177">
        <f t="shared" si="66"/>
        <v>2</v>
      </c>
      <c r="AA102" s="177">
        <f t="shared" si="67"/>
        <v>1</v>
      </c>
      <c r="AB102" s="177">
        <f t="shared" si="68"/>
        <v>2.5</v>
      </c>
      <c r="AC102" s="196">
        <f t="shared" si="69"/>
        <v>1.9</v>
      </c>
    </row>
    <row r="103" spans="1:29" x14ac:dyDescent="0.25">
      <c r="A103" s="27">
        <v>19</v>
      </c>
      <c r="B103" s="14">
        <v>61390</v>
      </c>
      <c r="C103" s="311" t="s">
        <v>61</v>
      </c>
      <c r="D103" s="79">
        <f>'2020-2021 исходные'!F103</f>
        <v>0.62390264479647128</v>
      </c>
      <c r="E103" s="66">
        <f t="shared" si="95"/>
        <v>0.55184150606895188</v>
      </c>
      <c r="F103" s="40" t="str">
        <f t="shared" si="104"/>
        <v>B</v>
      </c>
      <c r="G103" s="64">
        <f>'2020-2021 исходные'!I103</f>
        <v>16725.618240534521</v>
      </c>
      <c r="H103" s="66">
        <f t="shared" si="96"/>
        <v>0.15780024532628661</v>
      </c>
      <c r="I103" s="66">
        <f t="shared" si="97"/>
        <v>0.20520724984131258</v>
      </c>
      <c r="J103" s="73" t="str">
        <f t="shared" si="105"/>
        <v>C</v>
      </c>
      <c r="K103" s="70">
        <f>'2020-2021 исходные'!L103</f>
        <v>67596.094331848552</v>
      </c>
      <c r="L103" s="25">
        <f t="shared" si="98"/>
        <v>0.22818418895868908</v>
      </c>
      <c r="M103" s="66">
        <f t="shared" si="99"/>
        <v>0.252836373285313</v>
      </c>
      <c r="N103" s="84" t="str">
        <f t="shared" si="106"/>
        <v>C</v>
      </c>
      <c r="O103" s="50">
        <f>'2020-2021 исходные'!P103</f>
        <v>0</v>
      </c>
      <c r="P103" s="66">
        <f t="shared" si="100"/>
        <v>0</v>
      </c>
      <c r="Q103" s="66">
        <f t="shared" si="101"/>
        <v>0.13187477194104089</v>
      </c>
      <c r="R103" s="53" t="str">
        <f t="shared" si="107"/>
        <v>D</v>
      </c>
      <c r="S103" s="86">
        <f>'2020-2021 исходные'!S103</f>
        <v>578867.55000000005</v>
      </c>
      <c r="T103" s="94">
        <f t="shared" si="102"/>
        <v>0.58082689790476427</v>
      </c>
      <c r="U103" s="94">
        <f t="shared" si="103"/>
        <v>0.58675508915896979</v>
      </c>
      <c r="V103" s="84" t="str">
        <f t="shared" si="108"/>
        <v>C</v>
      </c>
      <c r="W103" s="183" t="str">
        <f t="shared" si="63"/>
        <v>C</v>
      </c>
      <c r="X103" s="195">
        <f t="shared" si="64"/>
        <v>2.5</v>
      </c>
      <c r="Y103" s="177">
        <f t="shared" si="65"/>
        <v>2</v>
      </c>
      <c r="Z103" s="177">
        <f t="shared" si="66"/>
        <v>2</v>
      </c>
      <c r="AA103" s="177">
        <f t="shared" si="67"/>
        <v>1</v>
      </c>
      <c r="AB103" s="177">
        <f t="shared" si="68"/>
        <v>2</v>
      </c>
      <c r="AC103" s="196">
        <f t="shared" si="69"/>
        <v>1.9</v>
      </c>
    </row>
    <row r="104" spans="1:29" x14ac:dyDescent="0.25">
      <c r="A104" s="27">
        <v>20</v>
      </c>
      <c r="B104" s="14">
        <v>61410</v>
      </c>
      <c r="C104" s="311" t="s">
        <v>62</v>
      </c>
      <c r="D104" s="79">
        <f>'2020-2021 исходные'!F104</f>
        <v>0.55971457634239452</v>
      </c>
      <c r="E104" s="66">
        <f t="shared" si="95"/>
        <v>0.55184150606895188</v>
      </c>
      <c r="F104" s="40" t="str">
        <f t="shared" si="104"/>
        <v>B</v>
      </c>
      <c r="G104" s="64">
        <f>'2020-2021 исходные'!I104</f>
        <v>17854.004442231075</v>
      </c>
      <c r="H104" s="66">
        <f t="shared" si="96"/>
        <v>0.16844616686352376</v>
      </c>
      <c r="I104" s="66">
        <f t="shared" si="97"/>
        <v>0.20520724984131258</v>
      </c>
      <c r="J104" s="73" t="str">
        <f t="shared" si="105"/>
        <v>C</v>
      </c>
      <c r="K104" s="70">
        <f>'2020-2021 исходные'!L104</f>
        <v>69694.315687251001</v>
      </c>
      <c r="L104" s="25">
        <f t="shared" si="98"/>
        <v>0.23526715644328719</v>
      </c>
      <c r="M104" s="66">
        <f t="shared" si="99"/>
        <v>0.252836373285313</v>
      </c>
      <c r="N104" s="84" t="str">
        <f t="shared" si="106"/>
        <v>C</v>
      </c>
      <c r="O104" s="50">
        <f>'2020-2021 исходные'!P104</f>
        <v>3134.4569721115536</v>
      </c>
      <c r="P104" s="66">
        <f t="shared" si="100"/>
        <v>0.14369403933621072</v>
      </c>
      <c r="Q104" s="66">
        <f t="shared" si="101"/>
        <v>0.13187477194104089</v>
      </c>
      <c r="R104" s="53" t="str">
        <f t="shared" si="107"/>
        <v>B</v>
      </c>
      <c r="S104" s="86">
        <f>'2020-2021 исходные'!S104</f>
        <v>628063.23687499994</v>
      </c>
      <c r="T104" s="94">
        <f t="shared" si="102"/>
        <v>0.63018910208756973</v>
      </c>
      <c r="U104" s="94">
        <f t="shared" si="103"/>
        <v>0.58675508915896979</v>
      </c>
      <c r="V104" s="84" t="str">
        <f t="shared" si="108"/>
        <v>B</v>
      </c>
      <c r="W104" s="183" t="str">
        <f t="shared" si="63"/>
        <v>C</v>
      </c>
      <c r="X104" s="195">
        <f t="shared" si="64"/>
        <v>2.5</v>
      </c>
      <c r="Y104" s="177">
        <f t="shared" si="65"/>
        <v>2</v>
      </c>
      <c r="Z104" s="177">
        <f t="shared" si="66"/>
        <v>2</v>
      </c>
      <c r="AA104" s="177">
        <f t="shared" si="67"/>
        <v>2.5</v>
      </c>
      <c r="AB104" s="177">
        <f t="shared" si="68"/>
        <v>2.5</v>
      </c>
      <c r="AC104" s="196">
        <f t="shared" si="69"/>
        <v>2.2999999999999998</v>
      </c>
    </row>
    <row r="105" spans="1:29" x14ac:dyDescent="0.25">
      <c r="A105" s="27">
        <v>21</v>
      </c>
      <c r="B105" s="14">
        <v>61430</v>
      </c>
      <c r="C105" s="311" t="s">
        <v>128</v>
      </c>
      <c r="D105" s="79">
        <f>'2020-2021 исходные'!F105</f>
        <v>0.62159903241017833</v>
      </c>
      <c r="E105" s="66">
        <f t="shared" si="95"/>
        <v>0.55184150606895188</v>
      </c>
      <c r="F105" s="40" t="str">
        <f t="shared" si="104"/>
        <v>B</v>
      </c>
      <c r="G105" s="115">
        <f>'2020-2021 исходные'!I105</f>
        <v>11623.026489054109</v>
      </c>
      <c r="H105" s="66">
        <f t="shared" si="96"/>
        <v>0.10965911125256265</v>
      </c>
      <c r="I105" s="66">
        <f t="shared" si="97"/>
        <v>0.20520724984131258</v>
      </c>
      <c r="J105" s="73" t="str">
        <f t="shared" si="105"/>
        <v>C</v>
      </c>
      <c r="K105" s="70">
        <f>'2020-2021 исходные'!L105</f>
        <v>59447.812585708387</v>
      </c>
      <c r="L105" s="25">
        <f t="shared" si="98"/>
        <v>0.20067802784053329</v>
      </c>
      <c r="M105" s="66">
        <f t="shared" si="99"/>
        <v>0.252836373285313</v>
      </c>
      <c r="N105" s="84" t="str">
        <f t="shared" si="106"/>
        <v>C</v>
      </c>
      <c r="O105" s="50">
        <f>'2020-2021 исходные'!P105</f>
        <v>3647.5738826931024</v>
      </c>
      <c r="P105" s="66">
        <f t="shared" si="100"/>
        <v>0.16721704258340792</v>
      </c>
      <c r="Q105" s="66">
        <f t="shared" si="101"/>
        <v>0.13187477194104089</v>
      </c>
      <c r="R105" s="53" t="str">
        <f t="shared" si="107"/>
        <v>B</v>
      </c>
      <c r="S105" s="86">
        <f>'2020-2021 исходные'!S105</f>
        <v>623579.39568181825</v>
      </c>
      <c r="T105" s="94">
        <f t="shared" si="102"/>
        <v>0.62569008401178827</v>
      </c>
      <c r="U105" s="94">
        <f t="shared" si="103"/>
        <v>0.58675508915896979</v>
      </c>
      <c r="V105" s="84" t="str">
        <f t="shared" si="108"/>
        <v>B</v>
      </c>
      <c r="W105" s="185" t="str">
        <f t="shared" si="63"/>
        <v>C</v>
      </c>
      <c r="X105" s="195">
        <f t="shared" si="64"/>
        <v>2.5</v>
      </c>
      <c r="Y105" s="177">
        <f t="shared" si="65"/>
        <v>2</v>
      </c>
      <c r="Z105" s="177">
        <f t="shared" si="66"/>
        <v>2</v>
      </c>
      <c r="AA105" s="177">
        <f t="shared" si="67"/>
        <v>2.5</v>
      </c>
      <c r="AB105" s="177">
        <f t="shared" si="68"/>
        <v>2.5</v>
      </c>
      <c r="AC105" s="196">
        <f t="shared" si="69"/>
        <v>2.2999999999999998</v>
      </c>
    </row>
    <row r="106" spans="1:29" x14ac:dyDescent="0.25">
      <c r="A106" s="27">
        <v>22</v>
      </c>
      <c r="B106" s="14">
        <v>61440</v>
      </c>
      <c r="C106" s="311" t="s">
        <v>63</v>
      </c>
      <c r="D106" s="79">
        <f>'2020-2021 исходные'!F106</f>
        <v>0.71248454536391104</v>
      </c>
      <c r="E106" s="66">
        <f t="shared" si="95"/>
        <v>0.55184150606895188</v>
      </c>
      <c r="F106" s="40" t="str">
        <f t="shared" si="104"/>
        <v>B</v>
      </c>
      <c r="G106" s="64">
        <f>'2020-2021 исходные'!I106</f>
        <v>26572.33779723127</v>
      </c>
      <c r="H106" s="66">
        <f t="shared" si="96"/>
        <v>0.2507005339350642</v>
      </c>
      <c r="I106" s="66">
        <f t="shared" si="97"/>
        <v>0.20520724984131258</v>
      </c>
      <c r="J106" s="73" t="str">
        <f t="shared" si="105"/>
        <v>B</v>
      </c>
      <c r="K106" s="70">
        <f>'2020-2021 исходные'!L106</f>
        <v>1729.1171416938112</v>
      </c>
      <c r="L106" s="25">
        <f t="shared" si="98"/>
        <v>5.8369820992167825E-3</v>
      </c>
      <c r="M106" s="66">
        <f t="shared" si="99"/>
        <v>0.252836373285313</v>
      </c>
      <c r="N106" s="84" t="str">
        <f t="shared" si="106"/>
        <v>D</v>
      </c>
      <c r="O106" s="50">
        <f>'2020-2021 исходные'!P106</f>
        <v>446.19285016286648</v>
      </c>
      <c r="P106" s="66">
        <f t="shared" si="100"/>
        <v>2.0454979453633119E-2</v>
      </c>
      <c r="Q106" s="66">
        <f t="shared" si="101"/>
        <v>0.13187477194104089</v>
      </c>
      <c r="R106" s="53" t="str">
        <f t="shared" si="107"/>
        <v>D</v>
      </c>
      <c r="S106" s="86">
        <f>'2020-2021 исходные'!S106</f>
        <v>15715.228099173555</v>
      </c>
      <c r="T106" s="94">
        <f t="shared" si="102"/>
        <v>1.57684209223833E-2</v>
      </c>
      <c r="U106" s="94">
        <f t="shared" si="103"/>
        <v>0.58675508915896979</v>
      </c>
      <c r="V106" s="84" t="str">
        <f t="shared" si="108"/>
        <v>D</v>
      </c>
      <c r="W106" s="186" t="str">
        <f t="shared" si="63"/>
        <v>C</v>
      </c>
      <c r="X106" s="195">
        <f t="shared" si="64"/>
        <v>2.5</v>
      </c>
      <c r="Y106" s="177">
        <f t="shared" si="65"/>
        <v>2.5</v>
      </c>
      <c r="Z106" s="177">
        <f t="shared" si="66"/>
        <v>1</v>
      </c>
      <c r="AA106" s="177">
        <f t="shared" si="67"/>
        <v>1</v>
      </c>
      <c r="AB106" s="177">
        <f t="shared" si="68"/>
        <v>1</v>
      </c>
      <c r="AC106" s="196">
        <f t="shared" si="69"/>
        <v>1.6</v>
      </c>
    </row>
    <row r="107" spans="1:29" x14ac:dyDescent="0.25">
      <c r="A107" s="27">
        <v>23</v>
      </c>
      <c r="B107" s="14">
        <v>61450</v>
      </c>
      <c r="C107" s="311" t="s">
        <v>129</v>
      </c>
      <c r="D107" s="79">
        <f>'2020-2021 исходные'!F107</f>
        <v>0.69865493197828299</v>
      </c>
      <c r="E107" s="66">
        <f t="shared" si="95"/>
        <v>0.55184150606895188</v>
      </c>
      <c r="F107" s="40" t="str">
        <f t="shared" si="104"/>
        <v>B</v>
      </c>
      <c r="G107" s="64">
        <f>'2020-2021 исходные'!I107</f>
        <v>14179.19591432225</v>
      </c>
      <c r="H107" s="66">
        <f t="shared" si="96"/>
        <v>0.133775658491774</v>
      </c>
      <c r="I107" s="66">
        <f t="shared" si="97"/>
        <v>0.20520724984131258</v>
      </c>
      <c r="J107" s="73" t="str">
        <f t="shared" si="105"/>
        <v>C</v>
      </c>
      <c r="K107" s="70">
        <f>'2020-2021 исходные'!L107</f>
        <v>65788.902001278781</v>
      </c>
      <c r="L107" s="25">
        <f t="shared" si="98"/>
        <v>0.22208364838279471</v>
      </c>
      <c r="M107" s="66">
        <f t="shared" si="99"/>
        <v>0.252836373285313</v>
      </c>
      <c r="N107" s="84" t="str">
        <f t="shared" si="106"/>
        <v>C</v>
      </c>
      <c r="O107" s="50">
        <f>'2020-2021 исходные'!P107</f>
        <v>0</v>
      </c>
      <c r="P107" s="66">
        <f t="shared" si="100"/>
        <v>0</v>
      </c>
      <c r="Q107" s="66">
        <f t="shared" si="101"/>
        <v>0.13187477194104089</v>
      </c>
      <c r="R107" s="53" t="str">
        <f t="shared" si="107"/>
        <v>D</v>
      </c>
      <c r="S107" s="86">
        <f>'2020-2021 исходные'!S107</f>
        <v>494266.39</v>
      </c>
      <c r="T107" s="94">
        <f t="shared" si="102"/>
        <v>0.49593938033369878</v>
      </c>
      <c r="U107" s="94">
        <f t="shared" si="103"/>
        <v>0.58675508915896979</v>
      </c>
      <c r="V107" s="84" t="str">
        <f t="shared" si="108"/>
        <v>C</v>
      </c>
      <c r="W107" s="183" t="str">
        <f t="shared" si="63"/>
        <v>C</v>
      </c>
      <c r="X107" s="195">
        <f t="shared" si="64"/>
        <v>2.5</v>
      </c>
      <c r="Y107" s="177">
        <f t="shared" si="65"/>
        <v>2</v>
      </c>
      <c r="Z107" s="177">
        <f t="shared" si="66"/>
        <v>2</v>
      </c>
      <c r="AA107" s="177">
        <f t="shared" si="67"/>
        <v>1</v>
      </c>
      <c r="AB107" s="177">
        <f t="shared" si="68"/>
        <v>2</v>
      </c>
      <c r="AC107" s="196">
        <f t="shared" si="69"/>
        <v>1.9</v>
      </c>
    </row>
    <row r="108" spans="1:29" x14ac:dyDescent="0.25">
      <c r="A108" s="27">
        <v>24</v>
      </c>
      <c r="B108" s="14">
        <v>61470</v>
      </c>
      <c r="C108" s="311" t="s">
        <v>64</v>
      </c>
      <c r="D108" s="79">
        <f>'2020-2021 исходные'!F108</f>
        <v>0.67429715829237413</v>
      </c>
      <c r="E108" s="66">
        <f t="shared" si="95"/>
        <v>0.55184150606895188</v>
      </c>
      <c r="F108" s="40" t="str">
        <f t="shared" si="104"/>
        <v>B</v>
      </c>
      <c r="G108" s="64">
        <f>'2020-2021 исходные'!I108</f>
        <v>14313.957730956239</v>
      </c>
      <c r="H108" s="66">
        <f t="shared" si="96"/>
        <v>0.13504708818840086</v>
      </c>
      <c r="I108" s="66">
        <f t="shared" si="97"/>
        <v>0.20520724984131258</v>
      </c>
      <c r="J108" s="73" t="str">
        <f t="shared" si="105"/>
        <v>C</v>
      </c>
      <c r="K108" s="70">
        <f>'2020-2021 исходные'!L108</f>
        <v>65660.219181523498</v>
      </c>
      <c r="L108" s="25">
        <f t="shared" si="98"/>
        <v>0.22164925368663632</v>
      </c>
      <c r="M108" s="66">
        <f t="shared" si="99"/>
        <v>0.252836373285313</v>
      </c>
      <c r="N108" s="84" t="str">
        <f t="shared" si="106"/>
        <v>C</v>
      </c>
      <c r="O108" s="50">
        <f>'2020-2021 исходные'!P108</f>
        <v>3574.8962074554292</v>
      </c>
      <c r="P108" s="66">
        <f t="shared" si="100"/>
        <v>0.16388525375447041</v>
      </c>
      <c r="Q108" s="66">
        <f t="shared" si="101"/>
        <v>0.13187477194104089</v>
      </c>
      <c r="R108" s="53" t="str">
        <f t="shared" si="107"/>
        <v>B</v>
      </c>
      <c r="S108" s="86">
        <f>'2020-2021 исходные'!S108</f>
        <v>608992.60556962027</v>
      </c>
      <c r="T108" s="94">
        <f t="shared" si="102"/>
        <v>0.61105392060747266</v>
      </c>
      <c r="U108" s="94">
        <f t="shared" si="103"/>
        <v>0.58675508915896979</v>
      </c>
      <c r="V108" s="84" t="str">
        <f t="shared" si="108"/>
        <v>B</v>
      </c>
      <c r="W108" s="183" t="str">
        <f t="shared" si="63"/>
        <v>C</v>
      </c>
      <c r="X108" s="195">
        <f t="shared" si="64"/>
        <v>2.5</v>
      </c>
      <c r="Y108" s="177">
        <f t="shared" si="65"/>
        <v>2</v>
      </c>
      <c r="Z108" s="177">
        <f t="shared" si="66"/>
        <v>2</v>
      </c>
      <c r="AA108" s="177">
        <f t="shared" si="67"/>
        <v>2.5</v>
      </c>
      <c r="AB108" s="177">
        <f t="shared" si="68"/>
        <v>2.5</v>
      </c>
      <c r="AC108" s="196">
        <f t="shared" si="69"/>
        <v>2.2999999999999998</v>
      </c>
    </row>
    <row r="109" spans="1:29" x14ac:dyDescent="0.25">
      <c r="A109" s="27">
        <v>25</v>
      </c>
      <c r="B109" s="14">
        <v>61490</v>
      </c>
      <c r="C109" s="311" t="s">
        <v>130</v>
      </c>
      <c r="D109" s="79">
        <f>'2020-2021 исходные'!F109</f>
        <v>0.70194639951333682</v>
      </c>
      <c r="E109" s="66">
        <f t="shared" si="95"/>
        <v>0.55184150606895188</v>
      </c>
      <c r="F109" s="40" t="str">
        <f t="shared" si="104"/>
        <v>B</v>
      </c>
      <c r="G109" s="64">
        <f>'2020-2021 исходные'!I109</f>
        <v>20344.078661999221</v>
      </c>
      <c r="H109" s="66">
        <f t="shared" si="96"/>
        <v>0.19193912940214009</v>
      </c>
      <c r="I109" s="66">
        <f t="shared" si="97"/>
        <v>0.20520724984131258</v>
      </c>
      <c r="J109" s="73" t="str">
        <f t="shared" si="105"/>
        <v>C</v>
      </c>
      <c r="K109" s="70">
        <f>'2020-2021 исходные'!L109</f>
        <v>52498.891170750678</v>
      </c>
      <c r="L109" s="25">
        <f t="shared" si="98"/>
        <v>0.17722054833845644</v>
      </c>
      <c r="M109" s="66">
        <f t="shared" si="99"/>
        <v>0.252836373285313</v>
      </c>
      <c r="N109" s="84" t="str">
        <f t="shared" si="106"/>
        <v>C</v>
      </c>
      <c r="O109" s="50">
        <f>'2020-2021 исходные'!P109</f>
        <v>3207.1427265655384</v>
      </c>
      <c r="P109" s="66">
        <f t="shared" si="100"/>
        <v>0.14702619854356999</v>
      </c>
      <c r="Q109" s="66">
        <f t="shared" si="101"/>
        <v>0.13187477194104089</v>
      </c>
      <c r="R109" s="53" t="str">
        <f t="shared" si="107"/>
        <v>B</v>
      </c>
      <c r="S109" s="86">
        <f>'2020-2021 исходные'!S109</f>
        <v>578602.38620689651</v>
      </c>
      <c r="T109" s="94">
        <f t="shared" si="102"/>
        <v>0.58056083658661828</v>
      </c>
      <c r="U109" s="94">
        <f t="shared" si="103"/>
        <v>0.58675508915896979</v>
      </c>
      <c r="V109" s="84" t="str">
        <f t="shared" si="108"/>
        <v>C</v>
      </c>
      <c r="W109" s="183" t="str">
        <f t="shared" si="63"/>
        <v>C</v>
      </c>
      <c r="X109" s="195">
        <f t="shared" si="64"/>
        <v>2.5</v>
      </c>
      <c r="Y109" s="177">
        <f t="shared" si="65"/>
        <v>2</v>
      </c>
      <c r="Z109" s="177">
        <f t="shared" si="66"/>
        <v>2</v>
      </c>
      <c r="AA109" s="177">
        <f t="shared" si="67"/>
        <v>2.5</v>
      </c>
      <c r="AB109" s="177">
        <f t="shared" si="68"/>
        <v>2</v>
      </c>
      <c r="AC109" s="196">
        <f t="shared" si="69"/>
        <v>2.2000000000000002</v>
      </c>
    </row>
    <row r="110" spans="1:29" x14ac:dyDescent="0.25">
      <c r="A110" s="27">
        <v>26</v>
      </c>
      <c r="B110" s="14">
        <v>61500</v>
      </c>
      <c r="C110" s="311" t="s">
        <v>131</v>
      </c>
      <c r="D110" s="79">
        <f>'2020-2021 исходные'!F110</f>
        <v>0.90219026155254911</v>
      </c>
      <c r="E110" s="66">
        <f t="shared" si="95"/>
        <v>0.55184150606895188</v>
      </c>
      <c r="F110" s="40" t="str">
        <f t="shared" si="104"/>
        <v>A</v>
      </c>
      <c r="G110" s="64">
        <f>'2020-2021 исходные'!I110</f>
        <v>21166.783534060971</v>
      </c>
      <c r="H110" s="66">
        <f t="shared" si="96"/>
        <v>0.19970105657131637</v>
      </c>
      <c r="I110" s="66">
        <f t="shared" si="97"/>
        <v>0.20520724984131258</v>
      </c>
      <c r="J110" s="73" t="str">
        <f t="shared" si="105"/>
        <v>C</v>
      </c>
      <c r="K110" s="70">
        <f>'2020-2021 исходные'!L110</f>
        <v>52976.160745201356</v>
      </c>
      <c r="L110" s="25">
        <f t="shared" si="98"/>
        <v>0.17883166761742009</v>
      </c>
      <c r="M110" s="66">
        <f t="shared" si="99"/>
        <v>0.252836373285313</v>
      </c>
      <c r="N110" s="84" t="str">
        <f t="shared" si="106"/>
        <v>C</v>
      </c>
      <c r="O110" s="50">
        <f>'2020-2021 исходные'!P110</f>
        <v>3421.8156567557394</v>
      </c>
      <c r="P110" s="66">
        <f t="shared" si="100"/>
        <v>0.15686752696173931</v>
      </c>
      <c r="Q110" s="66">
        <f t="shared" si="101"/>
        <v>0.13187477194104089</v>
      </c>
      <c r="R110" s="53" t="str">
        <f t="shared" si="107"/>
        <v>B</v>
      </c>
      <c r="S110" s="86">
        <f>'2020-2021 исходные'!S110</f>
        <v>663793.2831060607</v>
      </c>
      <c r="T110" s="94">
        <f t="shared" si="102"/>
        <v>0.66604008719526986</v>
      </c>
      <c r="U110" s="94">
        <f t="shared" si="103"/>
        <v>0.58675508915896979</v>
      </c>
      <c r="V110" s="84" t="str">
        <f t="shared" si="108"/>
        <v>B</v>
      </c>
      <c r="W110" s="183" t="str">
        <f t="shared" si="63"/>
        <v>B</v>
      </c>
      <c r="X110" s="195">
        <f t="shared" si="64"/>
        <v>4.2</v>
      </c>
      <c r="Y110" s="177">
        <f t="shared" si="65"/>
        <v>2</v>
      </c>
      <c r="Z110" s="177">
        <f t="shared" si="66"/>
        <v>2</v>
      </c>
      <c r="AA110" s="177">
        <f t="shared" si="67"/>
        <v>2.5</v>
      </c>
      <c r="AB110" s="177">
        <f t="shared" si="68"/>
        <v>2.5</v>
      </c>
      <c r="AC110" s="196">
        <f t="shared" si="69"/>
        <v>2.6399999999999997</v>
      </c>
    </row>
    <row r="111" spans="1:29" x14ac:dyDescent="0.25">
      <c r="A111" s="27">
        <v>27</v>
      </c>
      <c r="B111" s="14">
        <v>61510</v>
      </c>
      <c r="C111" s="311" t="s">
        <v>65</v>
      </c>
      <c r="D111" s="79">
        <f>'2020-2021 исходные'!F111</f>
        <v>0.91877783269926394</v>
      </c>
      <c r="E111" s="66">
        <f t="shared" si="95"/>
        <v>0.55184150606895188</v>
      </c>
      <c r="F111" s="40" t="str">
        <f t="shared" si="104"/>
        <v>A</v>
      </c>
      <c r="G111" s="64">
        <f>'2020-2021 исходные'!I111</f>
        <v>36490.498438818562</v>
      </c>
      <c r="H111" s="66">
        <f t="shared" si="96"/>
        <v>0.3442748437106517</v>
      </c>
      <c r="I111" s="66">
        <f t="shared" si="97"/>
        <v>0.20520724984131258</v>
      </c>
      <c r="J111" s="73" t="str">
        <f t="shared" si="105"/>
        <v>B</v>
      </c>
      <c r="K111" s="70">
        <f>'2020-2021 исходные'!L111</f>
        <v>68177.763899939731</v>
      </c>
      <c r="L111" s="25">
        <f t="shared" si="98"/>
        <v>0.23014773137854014</v>
      </c>
      <c r="M111" s="66">
        <f t="shared" si="99"/>
        <v>0.252836373285313</v>
      </c>
      <c r="N111" s="84" t="str">
        <f t="shared" si="106"/>
        <v>C</v>
      </c>
      <c r="O111" s="50">
        <f>'2020-2021 исходные'!P111</f>
        <v>3249.2152079566004</v>
      </c>
      <c r="P111" s="66">
        <f t="shared" si="100"/>
        <v>0.148954942453526</v>
      </c>
      <c r="Q111" s="66">
        <f t="shared" si="101"/>
        <v>0.13187477194104089</v>
      </c>
      <c r="R111" s="53" t="str">
        <f t="shared" si="107"/>
        <v>B</v>
      </c>
      <c r="S111" s="86">
        <f>'2020-2021 исходные'!S111</f>
        <v>551735.50406504062</v>
      </c>
      <c r="T111" s="94">
        <f t="shared" si="102"/>
        <v>0.55360301556032809</v>
      </c>
      <c r="U111" s="94">
        <f t="shared" si="103"/>
        <v>0.58675508915896979</v>
      </c>
      <c r="V111" s="84" t="str">
        <f t="shared" si="108"/>
        <v>C</v>
      </c>
      <c r="W111" s="185" t="str">
        <f t="shared" si="63"/>
        <v>B</v>
      </c>
      <c r="X111" s="195">
        <f t="shared" si="64"/>
        <v>4.2</v>
      </c>
      <c r="Y111" s="177">
        <f t="shared" si="65"/>
        <v>2.5</v>
      </c>
      <c r="Z111" s="177">
        <f t="shared" si="66"/>
        <v>2</v>
      </c>
      <c r="AA111" s="177">
        <f t="shared" si="67"/>
        <v>2.5</v>
      </c>
      <c r="AB111" s="177">
        <f t="shared" si="68"/>
        <v>2</v>
      </c>
      <c r="AC111" s="196">
        <f t="shared" si="69"/>
        <v>2.6399999999999997</v>
      </c>
    </row>
    <row r="112" spans="1:29" ht="14.25" customHeight="1" x14ac:dyDescent="0.25">
      <c r="A112" s="27">
        <v>28</v>
      </c>
      <c r="B112" s="14">
        <v>61520</v>
      </c>
      <c r="C112" s="311" t="s">
        <v>159</v>
      </c>
      <c r="D112" s="79">
        <f>'2020-2021 исходные'!F112</f>
        <v>0.89459023127744164</v>
      </c>
      <c r="E112" s="66">
        <f t="shared" si="95"/>
        <v>0.55184150606895188</v>
      </c>
      <c r="F112" s="40" t="str">
        <f t="shared" si="104"/>
        <v>A</v>
      </c>
      <c r="G112" s="64">
        <f>'2020-2021 исходные'!I112</f>
        <v>30452.066412844037</v>
      </c>
      <c r="H112" s="66">
        <f t="shared" si="96"/>
        <v>0.28730439027918359</v>
      </c>
      <c r="I112" s="66">
        <f t="shared" si="97"/>
        <v>0.20520724984131258</v>
      </c>
      <c r="J112" s="73" t="str">
        <f t="shared" si="105"/>
        <v>B</v>
      </c>
      <c r="K112" s="70">
        <f>'2020-2021 исходные'!L112</f>
        <v>69204.260655963299</v>
      </c>
      <c r="L112" s="25">
        <f t="shared" si="98"/>
        <v>0.23361287728759308</v>
      </c>
      <c r="M112" s="66">
        <f t="shared" si="99"/>
        <v>0.252836373285313</v>
      </c>
      <c r="N112" s="84" t="str">
        <f t="shared" si="106"/>
        <v>C</v>
      </c>
      <c r="O112" s="50">
        <f>'2020-2021 исходные'!P112</f>
        <v>4296.2791376146788</v>
      </c>
      <c r="P112" s="66">
        <f t="shared" si="100"/>
        <v>0.19695587111022367</v>
      </c>
      <c r="Q112" s="66">
        <f t="shared" si="101"/>
        <v>0.13187477194104089</v>
      </c>
      <c r="R112" s="53" t="str">
        <f t="shared" si="107"/>
        <v>B</v>
      </c>
      <c r="S112" s="86">
        <f>'2020-2021 исходные'!S112</f>
        <v>630462.60900000005</v>
      </c>
      <c r="T112" s="94">
        <f t="shared" si="102"/>
        <v>0.63259659559499293</v>
      </c>
      <c r="U112" s="94">
        <f t="shared" si="103"/>
        <v>0.58675508915896979</v>
      </c>
      <c r="V112" s="84" t="str">
        <f t="shared" si="108"/>
        <v>B</v>
      </c>
      <c r="W112" s="187" t="str">
        <f t="shared" si="63"/>
        <v>B</v>
      </c>
      <c r="X112" s="195">
        <f t="shared" si="64"/>
        <v>4.2</v>
      </c>
      <c r="Y112" s="177">
        <f t="shared" si="65"/>
        <v>2.5</v>
      </c>
      <c r="Z112" s="177">
        <f t="shared" si="66"/>
        <v>2</v>
      </c>
      <c r="AA112" s="177">
        <f t="shared" si="67"/>
        <v>2.5</v>
      </c>
      <c r="AB112" s="177">
        <f t="shared" si="68"/>
        <v>2.5</v>
      </c>
      <c r="AC112" s="196">
        <f t="shared" si="69"/>
        <v>2.7399999999999998</v>
      </c>
    </row>
    <row r="113" spans="1:29" s="32" customFormat="1" x14ac:dyDescent="0.25">
      <c r="A113" s="27">
        <v>29</v>
      </c>
      <c r="B113" s="14">
        <v>61540</v>
      </c>
      <c r="C113" s="311" t="s">
        <v>178</v>
      </c>
      <c r="D113" s="79">
        <f>'2020-2021 исходные'!F113</f>
        <v>0.983111907812246</v>
      </c>
      <c r="E113" s="66">
        <f t="shared" si="95"/>
        <v>0.55184150606895188</v>
      </c>
      <c r="F113" s="40" t="str">
        <f t="shared" si="104"/>
        <v>A</v>
      </c>
      <c r="G113" s="64">
        <f>'2020-2021 исходные'!I113</f>
        <v>51454.948524892439</v>
      </c>
      <c r="H113" s="66">
        <f t="shared" si="96"/>
        <v>0.48545909536555276</v>
      </c>
      <c r="I113" s="66">
        <f t="shared" si="97"/>
        <v>0.20520724984131258</v>
      </c>
      <c r="J113" s="73" t="str">
        <f t="shared" si="105"/>
        <v>B</v>
      </c>
      <c r="K113" s="70">
        <f>'2020-2021 исходные'!L113</f>
        <v>67581.435894283961</v>
      </c>
      <c r="L113" s="25">
        <f t="shared" si="98"/>
        <v>0.22813470645943909</v>
      </c>
      <c r="M113" s="66">
        <f t="shared" si="99"/>
        <v>0.252836373285313</v>
      </c>
      <c r="N113" s="84" t="str">
        <f t="shared" si="106"/>
        <v>C</v>
      </c>
      <c r="O113" s="50">
        <f>'2020-2021 исходные'!P113</f>
        <v>3008.3552550706822</v>
      </c>
      <c r="P113" s="66">
        <f t="shared" si="100"/>
        <v>0.1379131129269297</v>
      </c>
      <c r="Q113" s="66">
        <f t="shared" si="101"/>
        <v>0.13187477194104089</v>
      </c>
      <c r="R113" s="53" t="str">
        <f t="shared" si="107"/>
        <v>B</v>
      </c>
      <c r="S113" s="86">
        <f>'2020-2021 исходные'!S113</f>
        <v>543304.4333944954</v>
      </c>
      <c r="T113" s="94">
        <f t="shared" si="102"/>
        <v>0.54514340744515799</v>
      </c>
      <c r="U113" s="94">
        <f t="shared" si="103"/>
        <v>0.58675508915896979</v>
      </c>
      <c r="V113" s="84" t="str">
        <f t="shared" si="108"/>
        <v>C</v>
      </c>
      <c r="W113" s="187" t="str">
        <f t="shared" si="63"/>
        <v>B</v>
      </c>
      <c r="X113" s="195">
        <f t="shared" si="64"/>
        <v>4.2</v>
      </c>
      <c r="Y113" s="177">
        <f t="shared" si="65"/>
        <v>2.5</v>
      </c>
      <c r="Z113" s="177">
        <f t="shared" si="66"/>
        <v>2</v>
      </c>
      <c r="AA113" s="177">
        <f t="shared" si="67"/>
        <v>2.5</v>
      </c>
      <c r="AB113" s="177">
        <f t="shared" si="68"/>
        <v>2</v>
      </c>
      <c r="AC113" s="196">
        <f t="shared" si="69"/>
        <v>2.6399999999999997</v>
      </c>
    </row>
    <row r="114" spans="1:29" s="32" customFormat="1" x14ac:dyDescent="0.25">
      <c r="A114" s="263">
        <v>30</v>
      </c>
      <c r="B114" s="14">
        <v>61560</v>
      </c>
      <c r="C114" s="311" t="s">
        <v>179</v>
      </c>
      <c r="D114" s="338">
        <f>'2020-2021 исходные'!F114</f>
        <v>0.9949999999908774</v>
      </c>
      <c r="E114" s="66">
        <f t="shared" si="95"/>
        <v>0.55184150606895188</v>
      </c>
      <c r="F114" s="40" t="str">
        <f t="shared" si="104"/>
        <v>A</v>
      </c>
      <c r="G114" s="64">
        <f>'2020-2021 исходные'!I114</f>
        <v>6645.9573169456071</v>
      </c>
      <c r="H114" s="66">
        <f t="shared" si="96"/>
        <v>6.2702237965735777E-2</v>
      </c>
      <c r="I114" s="66">
        <f t="shared" si="97"/>
        <v>0.20520724984131258</v>
      </c>
      <c r="J114" s="73" t="str">
        <f t="shared" si="105"/>
        <v>D</v>
      </c>
      <c r="K114" s="70">
        <f>'2020-2021 исходные'!L114</f>
        <v>39570.535617154812</v>
      </c>
      <c r="L114" s="25">
        <f t="shared" si="98"/>
        <v>0.13357828829774734</v>
      </c>
      <c r="M114" s="66">
        <f t="shared" si="99"/>
        <v>0.252836373285313</v>
      </c>
      <c r="N114" s="84" t="str">
        <f t="shared" si="106"/>
        <v>C</v>
      </c>
      <c r="O114" s="50">
        <f>'2020-2021 исходные'!P114</f>
        <v>1762.9741056485354</v>
      </c>
      <c r="P114" s="66">
        <f t="shared" si="100"/>
        <v>8.0820656572970731E-2</v>
      </c>
      <c r="Q114" s="66">
        <f t="shared" si="101"/>
        <v>0.13187477194104089</v>
      </c>
      <c r="R114" s="53" t="str">
        <f t="shared" si="107"/>
        <v>C</v>
      </c>
      <c r="S114" s="86">
        <f>'2020-2021 исходные'!S114</f>
        <v>396396.64561403508</v>
      </c>
      <c r="T114" s="94">
        <f t="shared" si="102"/>
        <v>0.39773836694051029</v>
      </c>
      <c r="U114" s="94">
        <f t="shared" si="103"/>
        <v>0.58675508915896979</v>
      </c>
      <c r="V114" s="84" t="str">
        <f t="shared" si="108"/>
        <v>C</v>
      </c>
      <c r="W114" s="187" t="str">
        <f t="shared" ref="W114" si="109">IF(AC114&gt;=3.5,"A",IF(AC114&gt;=2.5,"B",IF(AC114&gt;=1.5,"C","D")))</f>
        <v>C</v>
      </c>
      <c r="X114" s="195">
        <f t="shared" ref="X114" si="110">IF(F114="A",4.2,IF(F114="B",2.5,IF(F114="C",2,1)))</f>
        <v>4.2</v>
      </c>
      <c r="Y114" s="177">
        <f t="shared" ref="Y114" si="111">IF(J114="A",4.2,IF(J114="B",2.5,IF(J114="C",2,1)))</f>
        <v>1</v>
      </c>
      <c r="Z114" s="177">
        <f t="shared" ref="Z114" si="112">IF(N114="A",4.2,IF(N114="B",2.5,IF(N114="C",2,1)))</f>
        <v>2</v>
      </c>
      <c r="AA114" s="177">
        <f t="shared" ref="AA114" si="113">IF(R114="A",4.2,IF(R114="B",2.5,IF(R114="C",2,1)))</f>
        <v>2</v>
      </c>
      <c r="AB114" s="177">
        <f t="shared" ref="AB114" si="114">IF(V114="A",4.2,IF(V114="B",2.5,IF(V114="C",2,1)))</f>
        <v>2</v>
      </c>
      <c r="AC114" s="196">
        <f t="shared" ref="AC114" si="115">AVERAGE(X114:AB114)</f>
        <v>2.2399999999999998</v>
      </c>
    </row>
    <row r="115" spans="1:29" s="327" customFormat="1" ht="15.75" thickBot="1" x14ac:dyDescent="0.3">
      <c r="A115" s="337">
        <v>31</v>
      </c>
      <c r="B115" s="16">
        <v>61570</v>
      </c>
      <c r="C115" s="311" t="s">
        <v>185</v>
      </c>
      <c r="D115" s="264">
        <f>'2020-2021 исходные'!F115</f>
        <v>0</v>
      </c>
      <c r="E115" s="91">
        <f t="shared" si="95"/>
        <v>0.55184150606895188</v>
      </c>
      <c r="F115" s="42" t="str">
        <f t="shared" si="104"/>
        <v>D</v>
      </c>
      <c r="G115" s="62">
        <f>'2020-2021 исходные'!I115</f>
        <v>0</v>
      </c>
      <c r="H115" s="91">
        <f t="shared" si="96"/>
        <v>0</v>
      </c>
      <c r="I115" s="91">
        <f t="shared" si="97"/>
        <v>0.20520724984131258</v>
      </c>
      <c r="J115" s="71" t="str">
        <f t="shared" si="105"/>
        <v>D</v>
      </c>
      <c r="K115" s="92">
        <f>'2020-2021 исходные'!L115</f>
        <v>82941.841347087378</v>
      </c>
      <c r="L115" s="93">
        <f t="shared" si="98"/>
        <v>0.27998683926340728</v>
      </c>
      <c r="M115" s="91">
        <f t="shared" si="99"/>
        <v>0.252836373285313</v>
      </c>
      <c r="N115" s="212" t="str">
        <f t="shared" si="106"/>
        <v>B</v>
      </c>
      <c r="O115" s="60">
        <f>'2020-2021 исходные'!P115</f>
        <v>0</v>
      </c>
      <c r="P115" s="91">
        <f t="shared" si="100"/>
        <v>0</v>
      </c>
      <c r="Q115" s="91">
        <f t="shared" si="101"/>
        <v>0.13187477194104089</v>
      </c>
      <c r="R115" s="61" t="str">
        <f t="shared" si="107"/>
        <v>D</v>
      </c>
      <c r="S115" s="210">
        <f>'2020-2021 исходные'!S115</f>
        <v>0</v>
      </c>
      <c r="T115" s="211">
        <f t="shared" si="102"/>
        <v>0</v>
      </c>
      <c r="U115" s="211">
        <f t="shared" si="103"/>
        <v>0.58675508915896979</v>
      </c>
      <c r="V115" s="212" t="str">
        <f t="shared" si="108"/>
        <v>D</v>
      </c>
      <c r="W115" s="181" t="str">
        <f t="shared" ref="W115" si="116">IF(AC115&gt;=3.5,"A",IF(AC115&gt;=2.5,"B",IF(AC115&gt;=1.5,"C","D")))</f>
        <v>D</v>
      </c>
      <c r="X115" s="200">
        <f t="shared" ref="X115" si="117">IF(F115="A",4.2,IF(F115="B",2.5,IF(F115="C",2,1)))</f>
        <v>1</v>
      </c>
      <c r="Y115" s="201">
        <f t="shared" ref="Y115" si="118">IF(J115="A",4.2,IF(J115="B",2.5,IF(J115="C",2,1)))</f>
        <v>1</v>
      </c>
      <c r="Z115" s="201">
        <f t="shared" ref="Z115" si="119">IF(N115="A",4.2,IF(N115="B",2.5,IF(N115="C",2,1)))</f>
        <v>2.5</v>
      </c>
      <c r="AA115" s="201">
        <f t="shared" ref="AA115" si="120">IF(R115="A",4.2,IF(R115="B",2.5,IF(R115="C",2,1)))</f>
        <v>1</v>
      </c>
      <c r="AB115" s="201">
        <f t="shared" ref="AB115" si="121">IF(V115="A",4.2,IF(V115="B",2.5,IF(V115="C",2,1)))</f>
        <v>1</v>
      </c>
      <c r="AC115" s="202">
        <f t="shared" ref="AC115" si="122">AVERAGE(X115:AB115)</f>
        <v>1.3</v>
      </c>
    </row>
    <row r="116" spans="1:29" ht="15.75" thickBot="1" x14ac:dyDescent="0.3">
      <c r="A116" s="26"/>
      <c r="B116" s="120"/>
      <c r="C116" s="121" t="s">
        <v>177</v>
      </c>
      <c r="D116" s="77">
        <f>AVERAGE(D117:D125)</f>
        <v>0.58904874732192558</v>
      </c>
      <c r="E116" s="29"/>
      <c r="F116" s="245" t="str">
        <f t="shared" si="104"/>
        <v>B</v>
      </c>
      <c r="G116" s="68">
        <f>AVERAGE(G117:G125)</f>
        <v>26570.043923218051</v>
      </c>
      <c r="H116" s="233">
        <f>AVERAGE(H117:H125)</f>
        <v>0.25067889205152788</v>
      </c>
      <c r="I116" s="233"/>
      <c r="J116" s="57" t="str">
        <f t="shared" si="105"/>
        <v>B</v>
      </c>
      <c r="K116" s="68">
        <f>AVERAGE(K117:K125)</f>
        <v>78757.203338138468</v>
      </c>
      <c r="L116" s="234">
        <f>AVERAGE(L117:L125)</f>
        <v>0.26586075343557841</v>
      </c>
      <c r="M116" s="233"/>
      <c r="N116" s="57" t="str">
        <f t="shared" si="106"/>
        <v>B</v>
      </c>
      <c r="O116" s="56">
        <f>AVERAGE(O117:O125)</f>
        <v>5484.6947215750888</v>
      </c>
      <c r="P116" s="233">
        <f>AVERAGE(P117:P125)</f>
        <v>0.25143683453985832</v>
      </c>
      <c r="Q116" s="233"/>
      <c r="R116" s="49" t="str">
        <f t="shared" si="107"/>
        <v>B</v>
      </c>
      <c r="S116" s="68">
        <f>AVERAGE(S117:S125)</f>
        <v>595746.96343514824</v>
      </c>
      <c r="T116" s="233">
        <f>AVERAGE(T117:T125)</f>
        <v>0.59776344469165721</v>
      </c>
      <c r="U116" s="96"/>
      <c r="V116" s="57" t="str">
        <f t="shared" si="108"/>
        <v>B</v>
      </c>
      <c r="W116" s="182" t="str">
        <f t="shared" si="63"/>
        <v>B</v>
      </c>
      <c r="X116" s="241">
        <f t="shared" si="64"/>
        <v>2.5</v>
      </c>
      <c r="Y116" s="242">
        <f t="shared" si="65"/>
        <v>2.5</v>
      </c>
      <c r="Z116" s="242">
        <f t="shared" si="66"/>
        <v>2.5</v>
      </c>
      <c r="AA116" s="242">
        <f t="shared" si="67"/>
        <v>2.5</v>
      </c>
      <c r="AB116" s="242">
        <f t="shared" si="68"/>
        <v>2.5</v>
      </c>
      <c r="AC116" s="243">
        <f t="shared" si="69"/>
        <v>2.5</v>
      </c>
    </row>
    <row r="117" spans="1:29" x14ac:dyDescent="0.25">
      <c r="A117" s="149">
        <v>1</v>
      </c>
      <c r="B117" s="13">
        <v>70020</v>
      </c>
      <c r="C117" s="328" t="s">
        <v>109</v>
      </c>
      <c r="D117" s="150">
        <f>'2020-2021 исходные'!F117</f>
        <v>0.55613870312496572</v>
      </c>
      <c r="E117" s="151">
        <f t="shared" ref="E117:E125" si="123">$D$126</f>
        <v>0.55184150606895188</v>
      </c>
      <c r="F117" s="152" t="str">
        <f t="shared" si="104"/>
        <v>B</v>
      </c>
      <c r="G117" s="153">
        <f>'2020-2021 исходные'!I117</f>
        <v>21094.664649280574</v>
      </c>
      <c r="H117" s="151">
        <f t="shared" ref="H117:H125" si="124">G117/$G$127</f>
        <v>0.1990206406041849</v>
      </c>
      <c r="I117" s="151">
        <f t="shared" ref="I117:I125" si="125">$H$126</f>
        <v>0.20520724984131258</v>
      </c>
      <c r="J117" s="154" t="str">
        <f t="shared" si="105"/>
        <v>C</v>
      </c>
      <c r="K117" s="153">
        <f>'2020-2021 исходные'!L117</f>
        <v>70637.011735611508</v>
      </c>
      <c r="L117" s="155">
        <f t="shared" ref="L117:L125" si="126">K117/$K$127</f>
        <v>0.23844941623737639</v>
      </c>
      <c r="M117" s="151">
        <f t="shared" ref="M117:M125" si="127">$L$126</f>
        <v>0.252836373285313</v>
      </c>
      <c r="N117" s="156" t="str">
        <f t="shared" si="106"/>
        <v>C</v>
      </c>
      <c r="O117" s="157">
        <f>'2020-2021 исходные'!P117</f>
        <v>4844.2752248201441</v>
      </c>
      <c r="P117" s="151">
        <f t="shared" ref="P117:P125" si="128">O117/$O$127</f>
        <v>0.22207785300744054</v>
      </c>
      <c r="Q117" s="151">
        <f t="shared" ref="Q117:Q125" si="129">$P$126</f>
        <v>0.13187477194104089</v>
      </c>
      <c r="R117" s="158" t="str">
        <f t="shared" si="107"/>
        <v>B</v>
      </c>
      <c r="S117" s="159">
        <f>'2020-2021 исходные'!S117</f>
        <v>713385.8405797102</v>
      </c>
      <c r="T117" s="160">
        <f t="shared" ref="T117:T125" si="130">S117/$S$127</f>
        <v>0.71580050530228512</v>
      </c>
      <c r="U117" s="160">
        <f t="shared" ref="U117:U125" si="131">$T$126</f>
        <v>0.58675508915896979</v>
      </c>
      <c r="V117" s="156" t="str">
        <f t="shared" si="108"/>
        <v>B</v>
      </c>
      <c r="W117" s="189" t="str">
        <f t="shared" si="63"/>
        <v>C</v>
      </c>
      <c r="X117" s="193">
        <f t="shared" si="64"/>
        <v>2.5</v>
      </c>
      <c r="Y117" s="178">
        <f t="shared" si="65"/>
        <v>2</v>
      </c>
      <c r="Z117" s="178">
        <f t="shared" si="66"/>
        <v>2</v>
      </c>
      <c r="AA117" s="178">
        <f t="shared" si="67"/>
        <v>2.5</v>
      </c>
      <c r="AB117" s="178">
        <f t="shared" si="68"/>
        <v>2.5</v>
      </c>
      <c r="AC117" s="194">
        <f t="shared" si="69"/>
        <v>2.2999999999999998</v>
      </c>
    </row>
    <row r="118" spans="1:29" s="32" customFormat="1" x14ac:dyDescent="0.25">
      <c r="A118" s="21">
        <v>2</v>
      </c>
      <c r="B118" s="14">
        <v>70110</v>
      </c>
      <c r="C118" s="329" t="s">
        <v>111</v>
      </c>
      <c r="D118" s="79">
        <f>'2020-2021 исходные'!F118</f>
        <v>0.74171365317118876</v>
      </c>
      <c r="E118" s="66">
        <f t="shared" si="123"/>
        <v>0.55184150606895188</v>
      </c>
      <c r="F118" s="40" t="str">
        <f t="shared" si="104"/>
        <v>B</v>
      </c>
      <c r="G118" s="70">
        <f>'2020-2021 исходные'!I118</f>
        <v>49370.159533116181</v>
      </c>
      <c r="H118" s="66">
        <f t="shared" si="124"/>
        <v>0.46578985446666915</v>
      </c>
      <c r="I118" s="66">
        <f t="shared" si="125"/>
        <v>0.20520724984131258</v>
      </c>
      <c r="J118" s="73" t="str">
        <f t="shared" si="105"/>
        <v>B</v>
      </c>
      <c r="K118" s="70">
        <f>'2020-2021 исходные'!L118</f>
        <v>72764.560184581977</v>
      </c>
      <c r="L118" s="25">
        <f t="shared" si="126"/>
        <v>0.24563138321486652</v>
      </c>
      <c r="M118" s="66">
        <f t="shared" si="127"/>
        <v>0.252836373285313</v>
      </c>
      <c r="N118" s="84" t="str">
        <f t="shared" si="106"/>
        <v>C</v>
      </c>
      <c r="O118" s="50">
        <f>'2020-2021 исходные'!P118</f>
        <v>3495.5877524429966</v>
      </c>
      <c r="P118" s="66">
        <f t="shared" si="128"/>
        <v>0.16024948770132422</v>
      </c>
      <c r="Q118" s="66">
        <f t="shared" si="129"/>
        <v>0.13187477194104089</v>
      </c>
      <c r="R118" s="53" t="str">
        <f t="shared" si="107"/>
        <v>B</v>
      </c>
      <c r="S118" s="86">
        <f>'2020-2021 исходные'!S118</f>
        <v>577000.48126760568</v>
      </c>
      <c r="T118" s="94">
        <f t="shared" si="130"/>
        <v>0.57895350952773128</v>
      </c>
      <c r="U118" s="94">
        <f t="shared" si="131"/>
        <v>0.58675508915896979</v>
      </c>
      <c r="V118" s="84" t="str">
        <f t="shared" si="108"/>
        <v>C</v>
      </c>
      <c r="W118" s="185" t="str">
        <f t="shared" si="63"/>
        <v>C</v>
      </c>
      <c r="X118" s="195">
        <f t="shared" si="64"/>
        <v>2.5</v>
      </c>
      <c r="Y118" s="177">
        <f t="shared" si="65"/>
        <v>2.5</v>
      </c>
      <c r="Z118" s="177">
        <f t="shared" si="66"/>
        <v>2</v>
      </c>
      <c r="AA118" s="177">
        <f t="shared" si="67"/>
        <v>2.5</v>
      </c>
      <c r="AB118" s="177">
        <f t="shared" si="68"/>
        <v>2</v>
      </c>
      <c r="AC118" s="196">
        <f t="shared" si="69"/>
        <v>2.2999999999999998</v>
      </c>
    </row>
    <row r="119" spans="1:29" x14ac:dyDescent="0.25">
      <c r="A119" s="24">
        <v>3</v>
      </c>
      <c r="B119" s="14">
        <v>70021</v>
      </c>
      <c r="C119" s="329" t="s">
        <v>110</v>
      </c>
      <c r="D119" s="79">
        <f>'2020-2021 исходные'!F119</f>
        <v>0.24077820923672072</v>
      </c>
      <c r="E119" s="66">
        <f t="shared" si="123"/>
        <v>0.55184150606895188</v>
      </c>
      <c r="F119" s="40" t="str">
        <f t="shared" si="104"/>
        <v>D</v>
      </c>
      <c r="G119" s="70">
        <f>'2020-2021 исходные'!I119</f>
        <v>20903.226659038904</v>
      </c>
      <c r="H119" s="66">
        <f t="shared" si="124"/>
        <v>0.1972144914149313</v>
      </c>
      <c r="I119" s="66">
        <f t="shared" si="125"/>
        <v>0.20520724984131258</v>
      </c>
      <c r="J119" s="73" t="str">
        <f t="shared" si="105"/>
        <v>C</v>
      </c>
      <c r="K119" s="70">
        <f>'2020-2021 исходные'!L119</f>
        <v>79557.7997597254</v>
      </c>
      <c r="L119" s="25">
        <f t="shared" si="126"/>
        <v>0.26856332740747385</v>
      </c>
      <c r="M119" s="66">
        <f t="shared" si="127"/>
        <v>0.252836373285313</v>
      </c>
      <c r="N119" s="84" t="str">
        <f t="shared" si="106"/>
        <v>B</v>
      </c>
      <c r="O119" s="50">
        <f>'2020-2021 исходные'!P119</f>
        <v>4024.2178032036613</v>
      </c>
      <c r="P119" s="66">
        <f t="shared" si="128"/>
        <v>0.18448366541828112</v>
      </c>
      <c r="Q119" s="66">
        <f t="shared" si="129"/>
        <v>0.13187477194104089</v>
      </c>
      <c r="R119" s="53" t="str">
        <f t="shared" si="107"/>
        <v>B</v>
      </c>
      <c r="S119" s="86">
        <f>'2020-2021 исходные'!S119</f>
        <v>602128.86567164178</v>
      </c>
      <c r="T119" s="94">
        <f t="shared" si="130"/>
        <v>0.60416694835800377</v>
      </c>
      <c r="U119" s="94">
        <f t="shared" si="131"/>
        <v>0.58675508915896979</v>
      </c>
      <c r="V119" s="84" t="str">
        <f t="shared" si="108"/>
        <v>B</v>
      </c>
      <c r="W119" s="186" t="str">
        <f t="shared" si="63"/>
        <v>C</v>
      </c>
      <c r="X119" s="195">
        <f t="shared" si="64"/>
        <v>1</v>
      </c>
      <c r="Y119" s="177">
        <f t="shared" si="65"/>
        <v>2</v>
      </c>
      <c r="Z119" s="177">
        <f t="shared" si="66"/>
        <v>2.5</v>
      </c>
      <c r="AA119" s="177">
        <f t="shared" si="67"/>
        <v>2.5</v>
      </c>
      <c r="AB119" s="177">
        <f t="shared" si="68"/>
        <v>2.5</v>
      </c>
      <c r="AC119" s="196">
        <f t="shared" si="69"/>
        <v>2.1</v>
      </c>
    </row>
    <row r="120" spans="1:29" x14ac:dyDescent="0.25">
      <c r="A120" s="24">
        <v>4</v>
      </c>
      <c r="B120" s="14">
        <v>70040</v>
      </c>
      <c r="C120" s="329" t="s">
        <v>48</v>
      </c>
      <c r="D120" s="79">
        <f>'2020-2021 исходные'!F120</f>
        <v>0.40655488340532975</v>
      </c>
      <c r="E120" s="66">
        <f t="shared" si="123"/>
        <v>0.55184150606895188</v>
      </c>
      <c r="F120" s="244" t="str">
        <f t="shared" si="104"/>
        <v>C</v>
      </c>
      <c r="G120" s="70">
        <f>'2020-2021 исходные'!I120</f>
        <v>36815.012764900661</v>
      </c>
      <c r="H120" s="66">
        <f t="shared" si="124"/>
        <v>0.34733652068612797</v>
      </c>
      <c r="I120" s="66">
        <f t="shared" si="125"/>
        <v>0.20520724984131258</v>
      </c>
      <c r="J120" s="73" t="str">
        <f t="shared" si="105"/>
        <v>B</v>
      </c>
      <c r="K120" s="70">
        <f>'2020-2021 исходные'!L120</f>
        <v>67896.893741721855</v>
      </c>
      <c r="L120" s="25">
        <f t="shared" si="126"/>
        <v>0.22919959776388174</v>
      </c>
      <c r="M120" s="66">
        <f t="shared" si="127"/>
        <v>0.252836373285313</v>
      </c>
      <c r="N120" s="84" t="str">
        <f t="shared" si="106"/>
        <v>C</v>
      </c>
      <c r="O120" s="50">
        <f>'2020-2021 исходные'!P120</f>
        <v>3432.5739900662252</v>
      </c>
      <c r="P120" s="66">
        <f t="shared" si="128"/>
        <v>0.15736072510855184</v>
      </c>
      <c r="Q120" s="66">
        <f t="shared" si="129"/>
        <v>0.13187477194104089</v>
      </c>
      <c r="R120" s="53" t="str">
        <f t="shared" si="107"/>
        <v>B</v>
      </c>
      <c r="S120" s="86">
        <f>'2020-2021 исходные'!S120</f>
        <v>501692.43137254904</v>
      </c>
      <c r="T120" s="94">
        <f t="shared" si="130"/>
        <v>0.50339055733287608</v>
      </c>
      <c r="U120" s="94">
        <f t="shared" si="131"/>
        <v>0.58675508915896979</v>
      </c>
      <c r="V120" s="84" t="str">
        <f t="shared" si="108"/>
        <v>C</v>
      </c>
      <c r="W120" s="183" t="str">
        <f t="shared" si="63"/>
        <v>C</v>
      </c>
      <c r="X120" s="195">
        <f t="shared" si="64"/>
        <v>2</v>
      </c>
      <c r="Y120" s="177">
        <f t="shared" si="65"/>
        <v>2.5</v>
      </c>
      <c r="Z120" s="177">
        <f t="shared" si="66"/>
        <v>2</v>
      </c>
      <c r="AA120" s="177">
        <f t="shared" si="67"/>
        <v>2.5</v>
      </c>
      <c r="AB120" s="177">
        <f t="shared" si="68"/>
        <v>2</v>
      </c>
      <c r="AC120" s="196">
        <f t="shared" si="69"/>
        <v>2.2000000000000002</v>
      </c>
    </row>
    <row r="121" spans="1:29" x14ac:dyDescent="0.25">
      <c r="A121" s="24">
        <v>5</v>
      </c>
      <c r="B121" s="14">
        <v>70100</v>
      </c>
      <c r="C121" s="329" t="s">
        <v>160</v>
      </c>
      <c r="D121" s="79">
        <f>'2020-2021 исходные'!F121</f>
        <v>0.68361669456455831</v>
      </c>
      <c r="E121" s="66">
        <f t="shared" si="123"/>
        <v>0.55184150606895188</v>
      </c>
      <c r="F121" s="40" t="str">
        <f t="shared" si="104"/>
        <v>B</v>
      </c>
      <c r="G121" s="70">
        <f>'2020-2021 исходные'!I121</f>
        <v>26779.667416073244</v>
      </c>
      <c r="H121" s="66">
        <f t="shared" si="124"/>
        <v>0.25265661497471031</v>
      </c>
      <c r="I121" s="66">
        <f t="shared" si="125"/>
        <v>0.20520724984131258</v>
      </c>
      <c r="J121" s="73" t="str">
        <f t="shared" si="105"/>
        <v>B</v>
      </c>
      <c r="K121" s="70">
        <f>'2020-2021 исходные'!L121</f>
        <v>71348.649409969483</v>
      </c>
      <c r="L121" s="66">
        <f t="shared" si="126"/>
        <v>0.24085169209607662</v>
      </c>
      <c r="M121" s="66">
        <f t="shared" si="127"/>
        <v>0.252836373285313</v>
      </c>
      <c r="N121" s="84" t="str">
        <f t="shared" si="106"/>
        <v>C</v>
      </c>
      <c r="O121" s="50">
        <f>'2020-2021 исходные'!P121</f>
        <v>0</v>
      </c>
      <c r="P121" s="66">
        <f t="shared" si="128"/>
        <v>0</v>
      </c>
      <c r="Q121" s="66">
        <f t="shared" si="129"/>
        <v>0.13187477194104089</v>
      </c>
      <c r="R121" s="53" t="str">
        <f t="shared" si="107"/>
        <v>D</v>
      </c>
      <c r="S121" s="86">
        <f>'2020-2021 исходные'!S121</f>
        <v>633816.10529411759</v>
      </c>
      <c r="T121" s="94">
        <f t="shared" si="130"/>
        <v>0.63596144278611189</v>
      </c>
      <c r="U121" s="94">
        <f t="shared" si="131"/>
        <v>0.58675508915896979</v>
      </c>
      <c r="V121" s="84" t="str">
        <f t="shared" si="108"/>
        <v>B</v>
      </c>
      <c r="W121" s="183" t="str">
        <f t="shared" si="63"/>
        <v>C</v>
      </c>
      <c r="X121" s="195">
        <f t="shared" si="64"/>
        <v>2.5</v>
      </c>
      <c r="Y121" s="177">
        <f t="shared" si="65"/>
        <v>2.5</v>
      </c>
      <c r="Z121" s="177">
        <f t="shared" si="66"/>
        <v>2</v>
      </c>
      <c r="AA121" s="177">
        <f t="shared" si="67"/>
        <v>1</v>
      </c>
      <c r="AB121" s="177">
        <f t="shared" si="68"/>
        <v>2.5</v>
      </c>
      <c r="AC121" s="196">
        <f t="shared" si="69"/>
        <v>2.1</v>
      </c>
    </row>
    <row r="122" spans="1:29" x14ac:dyDescent="0.25">
      <c r="A122" s="24">
        <v>6</v>
      </c>
      <c r="B122" s="14">
        <v>70270</v>
      </c>
      <c r="C122" s="329" t="s">
        <v>50</v>
      </c>
      <c r="D122" s="79">
        <f>'2020-2021 исходные'!F122</f>
        <v>0.60606053502749913</v>
      </c>
      <c r="E122" s="66">
        <f t="shared" si="123"/>
        <v>0.55184150606895188</v>
      </c>
      <c r="F122" s="40" t="str">
        <f t="shared" si="104"/>
        <v>B</v>
      </c>
      <c r="G122" s="70">
        <f>'2020-2021 исходные'!I122</f>
        <v>22456.737926470589</v>
      </c>
      <c r="H122" s="66">
        <f t="shared" si="124"/>
        <v>0.21187131638799944</v>
      </c>
      <c r="I122" s="66">
        <f t="shared" si="125"/>
        <v>0.20520724984131258</v>
      </c>
      <c r="J122" s="73" t="str">
        <f t="shared" si="105"/>
        <v>B</v>
      </c>
      <c r="K122" s="70">
        <f>'2020-2021 исходные'!L122</f>
        <v>72198.209176470598</v>
      </c>
      <c r="L122" s="66">
        <f t="shared" si="126"/>
        <v>0.24371955167002324</v>
      </c>
      <c r="M122" s="66">
        <f t="shared" si="127"/>
        <v>0.252836373285313</v>
      </c>
      <c r="N122" s="84" t="str">
        <f t="shared" si="106"/>
        <v>C</v>
      </c>
      <c r="O122" s="50">
        <f>'2020-2021 исходные'!P122</f>
        <v>5659.187249999999</v>
      </c>
      <c r="P122" s="66">
        <f t="shared" si="128"/>
        <v>0.25943615833547989</v>
      </c>
      <c r="Q122" s="66">
        <f t="shared" si="129"/>
        <v>0.13187477194104089</v>
      </c>
      <c r="R122" s="53" t="str">
        <f t="shared" si="107"/>
        <v>B</v>
      </c>
      <c r="S122" s="86">
        <f>'2020-2021 исходные'!S122</f>
        <v>511301.06314814813</v>
      </c>
      <c r="T122" s="94">
        <f t="shared" si="130"/>
        <v>0.51303171235586942</v>
      </c>
      <c r="U122" s="94">
        <f t="shared" si="131"/>
        <v>0.58675508915896979</v>
      </c>
      <c r="V122" s="84" t="str">
        <f t="shared" si="108"/>
        <v>C</v>
      </c>
      <c r="W122" s="183" t="str">
        <f t="shared" si="63"/>
        <v>C</v>
      </c>
      <c r="X122" s="195">
        <f t="shared" si="64"/>
        <v>2.5</v>
      </c>
      <c r="Y122" s="177">
        <f t="shared" si="65"/>
        <v>2.5</v>
      </c>
      <c r="Z122" s="177">
        <f t="shared" si="66"/>
        <v>2</v>
      </c>
      <c r="AA122" s="177">
        <f t="shared" si="67"/>
        <v>2.5</v>
      </c>
      <c r="AB122" s="177">
        <f t="shared" si="68"/>
        <v>2</v>
      </c>
      <c r="AC122" s="196">
        <f t="shared" si="69"/>
        <v>2.2999999999999998</v>
      </c>
    </row>
    <row r="123" spans="1:29" s="32" customFormat="1" x14ac:dyDescent="0.25">
      <c r="A123" s="24">
        <v>7</v>
      </c>
      <c r="B123" s="14">
        <v>70510</v>
      </c>
      <c r="C123" s="329" t="s">
        <v>20</v>
      </c>
      <c r="D123" s="79">
        <f>'2020-2021 исходные'!F123</f>
        <v>0.21705019732943284</v>
      </c>
      <c r="E123" s="66">
        <f t="shared" si="123"/>
        <v>0.55184150606895188</v>
      </c>
      <c r="F123" s="40" t="str">
        <f t="shared" si="104"/>
        <v>D</v>
      </c>
      <c r="G123" s="70">
        <f>'2020-2021 исходные'!I123</f>
        <v>27848.946397228636</v>
      </c>
      <c r="H123" s="66">
        <f t="shared" si="124"/>
        <v>0.26274488095818466</v>
      </c>
      <c r="I123" s="66">
        <f t="shared" si="125"/>
        <v>0.20520724984131258</v>
      </c>
      <c r="J123" s="73" t="str">
        <f t="shared" si="105"/>
        <v>B</v>
      </c>
      <c r="K123" s="70">
        <f>'2020-2021 исходные'!L123</f>
        <v>82968.969468822179</v>
      </c>
      <c r="L123" s="66">
        <f t="shared" si="126"/>
        <v>0.2800784156853473</v>
      </c>
      <c r="M123" s="66">
        <f t="shared" si="127"/>
        <v>0.252836373285313</v>
      </c>
      <c r="N123" s="84" t="str">
        <f t="shared" si="106"/>
        <v>B</v>
      </c>
      <c r="O123" s="50">
        <f>'2020-2021 исходные'!P123</f>
        <v>3198.2000230946878</v>
      </c>
      <c r="P123" s="66">
        <f t="shared" si="128"/>
        <v>0.14661623496909898</v>
      </c>
      <c r="Q123" s="66">
        <f t="shared" si="129"/>
        <v>0.13187477194104089</v>
      </c>
      <c r="R123" s="53" t="str">
        <f t="shared" si="107"/>
        <v>B</v>
      </c>
      <c r="S123" s="86">
        <f>'2020-2021 исходные'!S123</f>
        <v>509857</v>
      </c>
      <c r="T123" s="94">
        <f t="shared" si="130"/>
        <v>0.51158276135020764</v>
      </c>
      <c r="U123" s="94">
        <f t="shared" si="131"/>
        <v>0.58675508915896979</v>
      </c>
      <c r="V123" s="84" t="str">
        <f t="shared" si="108"/>
        <v>C</v>
      </c>
      <c r="W123" s="186" t="str">
        <f t="shared" si="63"/>
        <v>C</v>
      </c>
      <c r="X123" s="195">
        <f t="shared" si="64"/>
        <v>1</v>
      </c>
      <c r="Y123" s="177">
        <f t="shared" si="65"/>
        <v>2.5</v>
      </c>
      <c r="Z123" s="177">
        <f t="shared" si="66"/>
        <v>2.5</v>
      </c>
      <c r="AA123" s="177">
        <f t="shared" si="67"/>
        <v>2.5</v>
      </c>
      <c r="AB123" s="177">
        <f t="shared" si="68"/>
        <v>2</v>
      </c>
      <c r="AC123" s="196">
        <f t="shared" si="69"/>
        <v>2.1</v>
      </c>
    </row>
    <row r="124" spans="1:29" s="32" customFormat="1" ht="15" customHeight="1" x14ac:dyDescent="0.25">
      <c r="A124" s="24">
        <v>8</v>
      </c>
      <c r="B124" s="14">
        <v>10880</v>
      </c>
      <c r="C124" s="336" t="s">
        <v>180</v>
      </c>
      <c r="D124" s="79">
        <f>'2020-2021 исходные'!F124</f>
        <v>0.85505114142039396</v>
      </c>
      <c r="E124" s="66">
        <f t="shared" si="123"/>
        <v>0.55184150606895188</v>
      </c>
      <c r="F124" s="40" t="str">
        <f t="shared" si="104"/>
        <v>A</v>
      </c>
      <c r="G124" s="64">
        <f>'2020-2021 исходные'!I124</f>
        <v>33719.232359019785</v>
      </c>
      <c r="H124" s="66">
        <f t="shared" si="124"/>
        <v>0.31812893621906185</v>
      </c>
      <c r="I124" s="66">
        <f t="shared" si="125"/>
        <v>0.20520724984131258</v>
      </c>
      <c r="J124" s="73" t="str">
        <f t="shared" si="105"/>
        <v>B</v>
      </c>
      <c r="K124" s="70">
        <f>'2020-2021 исходные'!L124</f>
        <v>132144.23314142309</v>
      </c>
      <c r="L124" s="66">
        <f t="shared" si="126"/>
        <v>0.44607939205648112</v>
      </c>
      <c r="M124" s="66">
        <f t="shared" si="127"/>
        <v>0.252836373285313</v>
      </c>
      <c r="N124" s="84" t="str">
        <f t="shared" si="106"/>
        <v>B</v>
      </c>
      <c r="O124" s="50">
        <f>'2020-2021 исходные'!P124</f>
        <v>21813.409843519337</v>
      </c>
      <c r="P124" s="66">
        <f t="shared" si="128"/>
        <v>1</v>
      </c>
      <c r="Q124" s="66">
        <f t="shared" si="129"/>
        <v>0.13187477194104089</v>
      </c>
      <c r="R124" s="53" t="str">
        <f t="shared" si="107"/>
        <v>A</v>
      </c>
      <c r="S124" s="86">
        <f>'2020-2021 исходные'!S124</f>
        <v>669140.15518749994</v>
      </c>
      <c r="T124" s="94">
        <f t="shared" si="130"/>
        <v>0.67140505734181877</v>
      </c>
      <c r="U124" s="94">
        <f t="shared" si="131"/>
        <v>0.58675508915896979</v>
      </c>
      <c r="V124" s="84" t="str">
        <f t="shared" si="108"/>
        <v>B</v>
      </c>
      <c r="W124" s="265" t="str">
        <f t="shared" ref="W124" si="132">IF(AC124&gt;=3.5,"A",IF(AC124&gt;=2.5,"B",IF(AC124&gt;=1.5,"C","D")))</f>
        <v>B</v>
      </c>
      <c r="X124" s="195">
        <f t="shared" ref="X124" si="133">IF(F124="A",4.2,IF(F124="B",2.5,IF(F124="C",2,1)))</f>
        <v>4.2</v>
      </c>
      <c r="Y124" s="177">
        <f t="shared" ref="Y124" si="134">IF(J124="A",4.2,IF(J124="B",2.5,IF(J124="C",2,1)))</f>
        <v>2.5</v>
      </c>
      <c r="Z124" s="177">
        <f t="shared" ref="Z124" si="135">IF(N124="A",4.2,IF(N124="B",2.5,IF(N124="C",2,1)))</f>
        <v>2.5</v>
      </c>
      <c r="AA124" s="177">
        <f t="shared" ref="AA124" si="136">IF(R124="A",4.2,IF(R124="B",2.5,IF(R124="C",2,1)))</f>
        <v>4.2</v>
      </c>
      <c r="AB124" s="177">
        <f t="shared" ref="AB124" si="137">IF(V124="A",4.2,IF(V124="B",2.5,IF(V124="C",2,1)))</f>
        <v>2.5</v>
      </c>
      <c r="AC124" s="196">
        <f t="shared" ref="AC124" si="138">AVERAGE(X124:AB124)</f>
        <v>3.1799999999999997</v>
      </c>
    </row>
    <row r="125" spans="1:29" ht="15.75" thickBot="1" x14ac:dyDescent="0.3">
      <c r="A125" s="161">
        <v>9</v>
      </c>
      <c r="B125" s="339">
        <v>10890</v>
      </c>
      <c r="C125" s="335" t="s">
        <v>188</v>
      </c>
      <c r="D125" s="340">
        <f>'2020-2021 исходные'!F125</f>
        <v>0.99447470861724052</v>
      </c>
      <c r="E125" s="162">
        <f t="shared" si="123"/>
        <v>0.55184150606895188</v>
      </c>
      <c r="F125" s="81" t="str">
        <f t="shared" si="104"/>
        <v>A</v>
      </c>
      <c r="G125" s="163">
        <f>'2020-2021 исходные'!I125</f>
        <v>142.74760383386581</v>
      </c>
      <c r="H125" s="162">
        <f t="shared" si="124"/>
        <v>1.3467727518814705E-3</v>
      </c>
      <c r="I125" s="162">
        <f t="shared" si="125"/>
        <v>0.20520724984131258</v>
      </c>
      <c r="J125" s="164" t="str">
        <f t="shared" si="105"/>
        <v>D</v>
      </c>
      <c r="K125" s="165">
        <f>'2020-2021 исходные'!L125</f>
        <v>59298.503424920127</v>
      </c>
      <c r="L125" s="166">
        <f t="shared" si="126"/>
        <v>0.20017400478867894</v>
      </c>
      <c r="M125" s="162">
        <f t="shared" si="127"/>
        <v>0.252836373285313</v>
      </c>
      <c r="N125" s="167" t="str">
        <f t="shared" si="106"/>
        <v>C</v>
      </c>
      <c r="O125" s="168">
        <f>'2020-2021 исходные'!P125</f>
        <v>2894.8006070287533</v>
      </c>
      <c r="P125" s="162">
        <f t="shared" si="128"/>
        <v>0.1327073863185487</v>
      </c>
      <c r="Q125" s="162">
        <f t="shared" si="129"/>
        <v>0.13187477194104089</v>
      </c>
      <c r="R125" s="169" t="str">
        <f t="shared" si="107"/>
        <v>C</v>
      </c>
      <c r="S125" s="170">
        <f>'2020-2021 исходные'!S125</f>
        <v>643400.72839506168</v>
      </c>
      <c r="T125" s="171">
        <f t="shared" si="130"/>
        <v>0.64557850787001181</v>
      </c>
      <c r="U125" s="171">
        <f t="shared" si="131"/>
        <v>0.58675508915896979</v>
      </c>
      <c r="V125" s="167" t="str">
        <f t="shared" si="108"/>
        <v>B</v>
      </c>
      <c r="W125" s="190" t="str">
        <f t="shared" si="63"/>
        <v>C</v>
      </c>
      <c r="X125" s="197">
        <f t="shared" si="64"/>
        <v>4.2</v>
      </c>
      <c r="Y125" s="198">
        <f t="shared" si="65"/>
        <v>1</v>
      </c>
      <c r="Z125" s="198">
        <f t="shared" si="66"/>
        <v>2</v>
      </c>
      <c r="AA125" s="198">
        <f t="shared" si="67"/>
        <v>2</v>
      </c>
      <c r="AB125" s="198">
        <f t="shared" si="68"/>
        <v>2.5</v>
      </c>
      <c r="AC125" s="199">
        <f t="shared" si="69"/>
        <v>2.34</v>
      </c>
    </row>
    <row r="126" spans="1:29" ht="16.5" thickBot="1" x14ac:dyDescent="0.3">
      <c r="A126" s="148">
        <f>A6+A16+A29+A47+A67+A83+A112+A125</f>
        <v>110</v>
      </c>
      <c r="B126" s="98"/>
      <c r="C126" s="341" t="s">
        <v>169</v>
      </c>
      <c r="D126" s="342">
        <f>AVERAGE(D6:D125)</f>
        <v>0.55184150606895188</v>
      </c>
      <c r="E126" s="43"/>
      <c r="F126" s="43"/>
      <c r="G126" s="39">
        <f>'2020-2021 исходные'!I126</f>
        <v>21964.060385445679</v>
      </c>
      <c r="H126" s="173">
        <f>AVERAGE(H6:H125)</f>
        <v>0.20520724984131258</v>
      </c>
      <c r="I126" s="44"/>
      <c r="J126" s="44"/>
      <c r="K126" s="39">
        <f>'2020-2021 исходные'!L126</f>
        <v>75488.170653561101</v>
      </c>
      <c r="L126" s="173">
        <f>AVERAGE(L6:L125)</f>
        <v>0.252836373285313</v>
      </c>
      <c r="M126" s="44"/>
      <c r="N126" s="44"/>
      <c r="O126" s="39">
        <f>'2020-2021 исходные'!P126</f>
        <v>2895.3185617757904</v>
      </c>
      <c r="P126" s="173">
        <f>AVERAGE(P6:P125)</f>
        <v>0.13187477194104089</v>
      </c>
      <c r="Q126" s="44"/>
      <c r="R126" s="44"/>
      <c r="S126" s="47">
        <f>'2020-2021 исходные'!S126</f>
        <v>589442.06913790421</v>
      </c>
      <c r="T126" s="174">
        <f>AVERAGE(T6:T125)</f>
        <v>0.58675508915896979</v>
      </c>
      <c r="U126" s="46"/>
      <c r="V126" s="46"/>
      <c r="W126" s="46"/>
      <c r="X126" s="118"/>
    </row>
    <row r="127" spans="1:29" ht="18" customHeight="1" x14ac:dyDescent="0.25">
      <c r="A127" s="1"/>
      <c r="B127" s="1"/>
      <c r="C127" s="31" t="s">
        <v>113</v>
      </c>
      <c r="D127" s="35">
        <f>MAX(D6,D8:D16,D18:D29,D31:D47,D49:D67,D69:D83,D85:D114,D117:D125)</f>
        <v>0.9949999999908774</v>
      </c>
      <c r="E127" s="38"/>
      <c r="F127" s="38"/>
      <c r="G127" s="35">
        <f>MAX(G6,G8:G16,G18:G29,G31:G47,G49:G67,G69:G83,G85:G114,G117:G125)</f>
        <v>105992.34624731183</v>
      </c>
      <c r="H127" s="38"/>
      <c r="I127" s="38"/>
      <c r="J127" s="38"/>
      <c r="K127" s="35">
        <f>MAX(K6,K8:K16,K18:K29,K31:K47,K49:K67,K69:K83,K85:K114,K117:K125)</f>
        <v>296234.78576811595</v>
      </c>
      <c r="L127" s="38"/>
      <c r="M127" s="38"/>
      <c r="N127" s="38"/>
      <c r="O127" s="35">
        <f>MAX(O6,O8:O16,O18:O29,O31:O47,O49:O67,O69:O83,O85:O114,O117:O125)</f>
        <v>21813.409843519337</v>
      </c>
      <c r="P127" s="38"/>
      <c r="Q127" s="38"/>
      <c r="R127" s="38"/>
      <c r="S127" s="35">
        <f>MAX(S6,S8:S16,S18:S29,S31:S47,S49:S67,S69:S83,S85:S114,S117:S125)</f>
        <v>996626.62333333341</v>
      </c>
      <c r="T127" s="38"/>
      <c r="U127" s="38"/>
      <c r="V127" s="38"/>
      <c r="W127" s="38"/>
      <c r="X127" s="119"/>
    </row>
    <row r="128" spans="1:29" s="32" customFormat="1" ht="18" customHeight="1" x14ac:dyDescent="0.25">
      <c r="A128" s="1"/>
      <c r="B128" s="1"/>
      <c r="C128" s="31" t="s">
        <v>112</v>
      </c>
      <c r="D128" s="35">
        <f>D126</f>
        <v>0.55184150606895188</v>
      </c>
      <c r="E128" s="38"/>
      <c r="F128" s="38"/>
      <c r="G128" s="35">
        <f>G126</f>
        <v>21964.060385445679</v>
      </c>
      <c r="H128" s="38"/>
      <c r="I128" s="38"/>
      <c r="J128" s="38"/>
      <c r="K128" s="35">
        <f>K126</f>
        <v>75488.170653561101</v>
      </c>
      <c r="L128" s="38"/>
      <c r="M128" s="38"/>
      <c r="N128" s="38"/>
      <c r="O128" s="35">
        <f>O126</f>
        <v>2895.3185617757904</v>
      </c>
      <c r="P128" s="38"/>
      <c r="Q128" s="38"/>
      <c r="R128" s="38"/>
      <c r="S128" s="35">
        <f>S126</f>
        <v>589442.06913790421</v>
      </c>
      <c r="T128" s="38"/>
      <c r="U128" s="38"/>
      <c r="V128" s="38"/>
      <c r="W128" s="38"/>
      <c r="X128" s="119"/>
    </row>
    <row r="129" spans="1:24" ht="15" customHeight="1" x14ac:dyDescent="0.25">
      <c r="A129" s="1"/>
      <c r="B129" s="1"/>
      <c r="C129" s="31" t="s">
        <v>114</v>
      </c>
      <c r="D129" s="34">
        <f>MIN(D6,D8:D16,D18:D29,D31:D47,D49:D67,D69:D83,D85:D114,D117:D125)</f>
        <v>0</v>
      </c>
      <c r="E129" s="38"/>
      <c r="F129" s="38"/>
      <c r="G129" s="34">
        <f>MIN(G6,G8:G16,G18:G29,G31:G47,G49:G67,G69:G83,G85:G114,G117:G125)</f>
        <v>0</v>
      </c>
      <c r="H129" s="38"/>
      <c r="I129" s="38"/>
      <c r="J129" s="38"/>
      <c r="K129" s="34">
        <f>MIN(K6,K8:K16,K18:K29,K31:K47,K49:K67,K69:K83,K85:K114,K117:K125)</f>
        <v>0</v>
      </c>
      <c r="L129" s="38"/>
      <c r="M129" s="38"/>
      <c r="N129" s="38"/>
      <c r="O129" s="34">
        <f>MIN(O6,O8:O16,O18:O29,O31:O47,O49:O67,O69:O83,O85:O114,O117:O125)</f>
        <v>0</v>
      </c>
      <c r="P129" s="38"/>
      <c r="Q129" s="38"/>
      <c r="R129" s="38"/>
      <c r="S129" s="34">
        <f>MIN(S6,S8:S16,S18:S29,S31:S47,S49:S67,S69:S83,S85:S114,S117:S125)</f>
        <v>0</v>
      </c>
      <c r="T129" s="38"/>
      <c r="U129" s="38"/>
      <c r="V129" s="38"/>
      <c r="W129" s="38"/>
      <c r="X129" s="119"/>
    </row>
    <row r="130" spans="1:24" x14ac:dyDescent="0.25">
      <c r="A130" s="1"/>
      <c r="B130" s="1"/>
      <c r="C130" s="37" t="s">
        <v>120</v>
      </c>
      <c r="D130" s="206">
        <f>(D127-D126)/2+D126</f>
        <v>0.77342075302991464</v>
      </c>
      <c r="E130" s="207"/>
      <c r="F130" s="207"/>
      <c r="G130" s="206">
        <f t="shared" ref="G130:S130" si="139">(G127-G126)/2+G126</f>
        <v>63978.203316378749</v>
      </c>
      <c r="H130" s="207"/>
      <c r="I130" s="207"/>
      <c r="J130" s="207"/>
      <c r="K130" s="206">
        <f t="shared" si="139"/>
        <v>185861.47821083851</v>
      </c>
      <c r="L130" s="207"/>
      <c r="M130" s="207"/>
      <c r="N130" s="207"/>
      <c r="O130" s="206">
        <f t="shared" si="139"/>
        <v>12354.364202647563</v>
      </c>
      <c r="P130" s="207"/>
      <c r="Q130" s="207"/>
      <c r="R130" s="207"/>
      <c r="S130" s="206">
        <f t="shared" si="139"/>
        <v>793034.34623561881</v>
      </c>
      <c r="T130" s="38"/>
      <c r="U130" s="38"/>
      <c r="V130" s="38"/>
      <c r="W130" s="38"/>
      <c r="X130" s="119"/>
    </row>
    <row r="131" spans="1:24" x14ac:dyDescent="0.25">
      <c r="C131" s="37" t="s">
        <v>119</v>
      </c>
      <c r="D131" s="206">
        <f>(D126-D129)/2+D129</f>
        <v>0.27592075303447594</v>
      </c>
      <c r="E131" s="207"/>
      <c r="F131" s="207"/>
      <c r="G131" s="206">
        <f>(G126-G129)/2+G129</f>
        <v>10982.030192722839</v>
      </c>
      <c r="H131" s="207"/>
      <c r="I131" s="207"/>
      <c r="J131" s="207"/>
      <c r="K131" s="206">
        <f>(K126-K129)/2+K129</f>
        <v>37744.085326780551</v>
      </c>
      <c r="L131" s="207"/>
      <c r="M131" s="207"/>
      <c r="N131" s="207"/>
      <c r="O131" s="206">
        <f>(O126-O129)/2+O129</f>
        <v>1447.6592808878952</v>
      </c>
      <c r="P131" s="207"/>
      <c r="Q131" s="207"/>
      <c r="R131" s="207"/>
      <c r="S131" s="206">
        <f>(S126-S129)/2+S129</f>
        <v>294721.03456895211</v>
      </c>
      <c r="T131" s="38"/>
      <c r="U131" s="38"/>
      <c r="V131" s="38"/>
      <c r="W131" s="38"/>
      <c r="X131" s="119"/>
    </row>
    <row r="132" spans="1:24" x14ac:dyDescent="0.25">
      <c r="N132" s="33"/>
    </row>
    <row r="133" spans="1:24" x14ac:dyDescent="0.25">
      <c r="D133" s="114" t="s">
        <v>115</v>
      </c>
      <c r="E133" s="36" t="s">
        <v>151</v>
      </c>
      <c r="H133" s="48"/>
      <c r="I133" s="48"/>
      <c r="J133" s="36"/>
    </row>
    <row r="134" spans="1:24" x14ac:dyDescent="0.25">
      <c r="D134" s="113" t="s">
        <v>116</v>
      </c>
      <c r="E134" s="36" t="s">
        <v>152</v>
      </c>
      <c r="H134" s="48"/>
      <c r="I134" s="48"/>
      <c r="J134" s="36"/>
    </row>
    <row r="135" spans="1:24" x14ac:dyDescent="0.25">
      <c r="D135" s="111" t="s">
        <v>117</v>
      </c>
      <c r="E135" s="36" t="s">
        <v>153</v>
      </c>
      <c r="H135" s="48"/>
      <c r="I135" s="48"/>
      <c r="J135" s="36"/>
    </row>
    <row r="136" spans="1:24" x14ac:dyDescent="0.25">
      <c r="D136" s="112" t="s">
        <v>118</v>
      </c>
      <c r="E136" s="36" t="s">
        <v>154</v>
      </c>
      <c r="H136" s="48"/>
      <c r="I136" s="48"/>
      <c r="J136" s="36"/>
    </row>
  </sheetData>
  <mergeCells count="1">
    <mergeCell ref="X3:AC3"/>
  </mergeCells>
  <conditionalFormatting sqref="V5:W125 F5:F125 J5:J125 N5:N125 R5:R125">
    <cfRule type="cellIs" dxfId="23" priority="6" stopIfTrue="1" operator="equal">
      <formula>"D"</formula>
    </cfRule>
    <cfRule type="cellIs" dxfId="22" priority="7" stopIfTrue="1" operator="equal">
      <formula>"C"</formula>
    </cfRule>
    <cfRule type="cellIs" dxfId="21" priority="8" stopIfTrue="1" operator="equal">
      <formula>"B"</formula>
    </cfRule>
    <cfRule type="cellIs" dxfId="20" priority="9" stopIfTrue="1" operator="equal">
      <formula>"A"</formula>
    </cfRule>
  </conditionalFormatting>
  <conditionalFormatting sqref="D5:D125">
    <cfRule type="cellIs" dxfId="19" priority="374" stopIfTrue="1" operator="between">
      <formula>$D$131</formula>
      <formula>$D$129</formula>
    </cfRule>
    <cfRule type="cellIs" dxfId="18" priority="375" stopIfTrue="1" operator="between">
      <formula>$D$128</formula>
      <formula>$D$131</formula>
    </cfRule>
    <cfRule type="cellIs" dxfId="17" priority="376" stopIfTrue="1" operator="between">
      <formula>$D$130</formula>
      <formula>$D$128</formula>
    </cfRule>
    <cfRule type="cellIs" dxfId="16" priority="377" stopIfTrue="1" operator="between">
      <formula>$D$127</formula>
      <formula>$D$130</formula>
    </cfRule>
  </conditionalFormatting>
  <conditionalFormatting sqref="G5:G125">
    <cfRule type="cellIs" dxfId="15" priority="382" stopIfTrue="1" operator="between">
      <formula>$G$131</formula>
      <formula>$G$129</formula>
    </cfRule>
    <cfRule type="cellIs" dxfId="14" priority="383" stopIfTrue="1" operator="between">
      <formula>$G$128</formula>
      <formula>$G$131</formula>
    </cfRule>
    <cfRule type="cellIs" dxfId="13" priority="384" stopIfTrue="1" operator="between">
      <formula>$G$130</formula>
      <formula>$G$128</formula>
    </cfRule>
    <cfRule type="cellIs" dxfId="12" priority="385" stopIfTrue="1" operator="between">
      <formula>$G$127</formula>
      <formula>$G$130</formula>
    </cfRule>
  </conditionalFormatting>
  <conditionalFormatting sqref="K5:K125">
    <cfRule type="cellIs" dxfId="11" priority="390" stopIfTrue="1" operator="between">
      <formula>$K$131</formula>
      <formula>$K$129</formula>
    </cfRule>
    <cfRule type="cellIs" dxfId="10" priority="391" stopIfTrue="1" operator="between">
      <formula>$K$128</formula>
      <formula>$K$131</formula>
    </cfRule>
    <cfRule type="cellIs" dxfId="9" priority="392" stopIfTrue="1" operator="between">
      <formula>$K$130</formula>
      <formula>$K$128</formula>
    </cfRule>
    <cfRule type="cellIs" dxfId="8" priority="393" stopIfTrue="1" operator="between">
      <formula>$K$127</formula>
      <formula>$K$130</formula>
    </cfRule>
  </conditionalFormatting>
  <conditionalFormatting sqref="O5:O125">
    <cfRule type="cellIs" dxfId="7" priority="398" stopIfTrue="1" operator="between">
      <formula>$O$131</formula>
      <formula>$O$129</formula>
    </cfRule>
    <cfRule type="cellIs" dxfId="6" priority="399" stopIfTrue="1" operator="between">
      <formula>$O$128</formula>
      <formula>$O$131</formula>
    </cfRule>
    <cfRule type="cellIs" dxfId="5" priority="400" stopIfTrue="1" operator="between">
      <formula>$O$130</formula>
      <formula>$O$128</formula>
    </cfRule>
    <cfRule type="cellIs" dxfId="4" priority="401" stopIfTrue="1" operator="between">
      <formula>$O$127</formula>
      <formula>$O$130</formula>
    </cfRule>
  </conditionalFormatting>
  <conditionalFormatting sqref="S5:S125">
    <cfRule type="cellIs" dxfId="3" priority="406" stopIfTrue="1" operator="between">
      <formula>$S$131</formula>
      <formula>$S$129</formula>
    </cfRule>
    <cfRule type="cellIs" dxfId="2" priority="407" stopIfTrue="1" operator="between">
      <formula>$S$128</formula>
      <formula>$S$131</formula>
    </cfRule>
    <cfRule type="cellIs" dxfId="1" priority="408" stopIfTrue="1" operator="between">
      <formula>$S$130</formula>
      <formula>$S$128</formula>
    </cfRule>
    <cfRule type="cellIs" dxfId="0" priority="409" stopIfTrue="1" operator="between">
      <formula>$S$127</formula>
      <formula>$S$130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"/>
  <sheetViews>
    <sheetView zoomScale="90" zoomScaleNormal="90" workbookViewId="0">
      <pane ySplit="1" topLeftCell="A2" activePane="bottomLeft" state="frozen"/>
      <selection pane="bottomLeft" activeCell="AD109" sqref="AD109"/>
    </sheetView>
  </sheetViews>
  <sheetFormatPr defaultRowHeight="15" x14ac:dyDescent="0.25"/>
  <sheetData>
    <row r="1" spans="1:28" s="32" customFormat="1" ht="24.75" customHeight="1" x14ac:dyDescent="0.3">
      <c r="A1" s="409" t="s">
        <v>123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</row>
  </sheetData>
  <mergeCells count="1">
    <mergeCell ref="A1:AB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"/>
    </sheetView>
  </sheetViews>
  <sheetFormatPr defaultRowHeight="15" x14ac:dyDescent="0.25"/>
  <cols>
    <col min="1" max="1" width="4.140625" customWidth="1"/>
    <col min="2" max="2" width="8.7109375" customWidth="1"/>
    <col min="3" max="3" width="33.5703125" customWidth="1"/>
    <col min="4" max="4" width="16.42578125" customWidth="1"/>
    <col min="5" max="5" width="15.7109375" customWidth="1"/>
    <col min="6" max="6" width="12.140625" customWidth="1"/>
    <col min="7" max="7" width="15.7109375" customWidth="1"/>
    <col min="8" max="8" width="13.7109375" customWidth="1"/>
    <col min="9" max="9" width="13" customWidth="1"/>
    <col min="10" max="10" width="15.7109375" customWidth="1"/>
    <col min="11" max="11" width="13.7109375" customWidth="1"/>
    <col min="12" max="12" width="15.140625" customWidth="1"/>
    <col min="13" max="13" width="15" customWidth="1"/>
    <col min="14" max="14" width="14.28515625" customWidth="1"/>
    <col min="15" max="15" width="13.7109375" customWidth="1"/>
    <col min="16" max="16" width="14.140625" customWidth="1"/>
    <col min="17" max="17" width="16.28515625" customWidth="1"/>
    <col min="18" max="18" width="12.85546875" customWidth="1"/>
    <col min="19" max="19" width="15" customWidth="1"/>
    <col min="20" max="20" width="69.7109375" customWidth="1"/>
  </cols>
  <sheetData>
    <row r="1" spans="1:20" s="32" customFormat="1" ht="15.75" x14ac:dyDescent="0.25">
      <c r="B1" s="208" t="s">
        <v>123</v>
      </c>
    </row>
    <row r="2" spans="1:20" s="32" customFormat="1" x14ac:dyDescent="0.25">
      <c r="C2" s="209" t="s">
        <v>181</v>
      </c>
    </row>
    <row r="3" spans="1:20" ht="11.25" customHeight="1" thickBot="1" x14ac:dyDescent="0.3">
      <c r="B3" s="88"/>
      <c r="C3" s="88"/>
      <c r="D3" s="75"/>
      <c r="E3" s="75"/>
      <c r="F3" s="75"/>
      <c r="G3" s="75"/>
      <c r="H3" s="75"/>
      <c r="I3" s="75"/>
      <c r="J3" s="75"/>
      <c r="K3" s="75"/>
      <c r="L3" s="75"/>
      <c r="M3" s="18"/>
      <c r="N3" s="18"/>
      <c r="O3" s="18"/>
      <c r="P3" s="18"/>
      <c r="Q3" s="18"/>
      <c r="R3" s="18"/>
      <c r="S3" s="18"/>
      <c r="T3" s="18"/>
    </row>
    <row r="4" spans="1:20" ht="82.5" customHeight="1" thickBot="1" x14ac:dyDescent="0.3">
      <c r="A4" s="3" t="s">
        <v>67</v>
      </c>
      <c r="B4" s="4" t="s">
        <v>75</v>
      </c>
      <c r="C4" s="5" t="s">
        <v>74</v>
      </c>
      <c r="D4" s="3" t="s">
        <v>68</v>
      </c>
      <c r="E4" s="4" t="s">
        <v>70</v>
      </c>
      <c r="F4" s="8" t="s">
        <v>136</v>
      </c>
      <c r="G4" s="3" t="s">
        <v>69</v>
      </c>
      <c r="H4" s="6" t="s">
        <v>79</v>
      </c>
      <c r="I4" s="9" t="s">
        <v>135</v>
      </c>
      <c r="J4" s="7" t="s">
        <v>76</v>
      </c>
      <c r="K4" s="6" t="s">
        <v>79</v>
      </c>
      <c r="L4" s="10" t="s">
        <v>134</v>
      </c>
      <c r="M4" s="7" t="s">
        <v>77</v>
      </c>
      <c r="N4" s="6" t="s">
        <v>71</v>
      </c>
      <c r="O4" s="6" t="s">
        <v>79</v>
      </c>
      <c r="P4" s="10" t="s">
        <v>137</v>
      </c>
      <c r="Q4" s="7" t="s">
        <v>78</v>
      </c>
      <c r="R4" s="6" t="s">
        <v>72</v>
      </c>
      <c r="S4" s="10" t="s">
        <v>138</v>
      </c>
      <c r="T4" s="12" t="s">
        <v>73</v>
      </c>
    </row>
    <row r="5" spans="1:20" s="32" customFormat="1" ht="18" customHeight="1" thickBot="1" x14ac:dyDescent="0.3">
      <c r="A5" s="146"/>
      <c r="B5" s="125"/>
      <c r="C5" s="147" t="s">
        <v>132</v>
      </c>
      <c r="D5" s="237">
        <f>D6+D7+D17+D30+D48+D68+D84+D116</f>
        <v>11043896662.35</v>
      </c>
      <c r="E5" s="236">
        <f>E6+E7+E17+E30+E48+E68+E84+E116</f>
        <v>8889219012.2700005</v>
      </c>
      <c r="F5" s="364"/>
      <c r="G5" s="237">
        <f>G6+G7+G17+G30+G48+G68+G84+G116</f>
        <v>2698575202.25</v>
      </c>
      <c r="H5" s="240">
        <f>H6+H7+H17+H30+H48+H68+H84+H116</f>
        <v>123764</v>
      </c>
      <c r="I5" s="354"/>
      <c r="J5" s="238">
        <f>J6+J7+J17+J30+J48+J68+J84+J116</f>
        <v>8907759029.9099998</v>
      </c>
      <c r="K5" s="240">
        <f>K6+K7+K17+K30+K48+K68+K84+K116</f>
        <v>123764</v>
      </c>
      <c r="L5" s="239"/>
      <c r="M5" s="392">
        <f>M6+M7+M17+M30+M48+M68+M84+M116</f>
        <v>218815974.82999998</v>
      </c>
      <c r="N5" s="393">
        <f>N6+N7+N17+N30+N48+N68+N84+N116</f>
        <v>208948077.28999999</v>
      </c>
      <c r="O5" s="240">
        <f>O6+O7+O17+O30+O48+O68+O84+O116</f>
        <v>123764</v>
      </c>
      <c r="P5" s="366"/>
      <c r="Q5" s="238">
        <f>Q6+Q7+Q17+Q30+Q48+Q68+Q84+Q116</f>
        <v>5069424022.5439997</v>
      </c>
      <c r="R5" s="240">
        <f>R6+R7+R17+R30+R48+R68+R84+R116</f>
        <v>8608</v>
      </c>
      <c r="S5" s="368"/>
      <c r="T5" s="12"/>
    </row>
    <row r="6" spans="1:20" ht="15" customHeight="1" thickBot="1" x14ac:dyDescent="0.3">
      <c r="A6" s="123">
        <v>1</v>
      </c>
      <c r="B6" s="124">
        <v>50050</v>
      </c>
      <c r="C6" s="252" t="s">
        <v>83</v>
      </c>
      <c r="D6" s="271">
        <v>283941263.12</v>
      </c>
      <c r="E6" s="272">
        <v>153319092.30000001</v>
      </c>
      <c r="F6" s="355">
        <f>E6/D6</f>
        <v>0.53996763490906885</v>
      </c>
      <c r="G6" s="273">
        <v>98572882.010000005</v>
      </c>
      <c r="H6" s="253">
        <v>930</v>
      </c>
      <c r="I6" s="355">
        <f>G6/H6</f>
        <v>105992.34624731183</v>
      </c>
      <c r="J6" s="381">
        <v>136482696</v>
      </c>
      <c r="K6" s="253">
        <v>930</v>
      </c>
      <c r="L6" s="345">
        <f>J6/K6</f>
        <v>146755.58709677419</v>
      </c>
      <c r="M6" s="382"/>
      <c r="N6" s="384"/>
      <c r="O6" s="253">
        <v>930</v>
      </c>
      <c r="P6" s="345">
        <f>(N6+M6)/O6</f>
        <v>0</v>
      </c>
      <c r="Q6" s="382">
        <v>56065070</v>
      </c>
      <c r="R6" s="260">
        <v>78</v>
      </c>
      <c r="S6" s="369">
        <f>Q6/R6</f>
        <v>718782.94871794875</v>
      </c>
      <c r="T6" s="383" t="s">
        <v>194</v>
      </c>
    </row>
    <row r="7" spans="1:20" ht="15" customHeight="1" thickBot="1" x14ac:dyDescent="0.3">
      <c r="A7" s="100"/>
      <c r="B7" s="120"/>
      <c r="C7" s="121" t="s">
        <v>0</v>
      </c>
      <c r="D7" s="385">
        <f>SUM(D8:D16)</f>
        <v>473332156.03000003</v>
      </c>
      <c r="E7" s="386">
        <f>SUM(E8:E16)</f>
        <v>338612936.28999996</v>
      </c>
      <c r="F7" s="365"/>
      <c r="G7" s="387">
        <f>SUM(G8:G16)</f>
        <v>203401990.88</v>
      </c>
      <c r="H7" s="254">
        <f>SUM(H8:H16)</f>
        <v>9092</v>
      </c>
      <c r="I7" s="356"/>
      <c r="J7" s="387">
        <f t="shared" ref="J7" si="0">SUM(J8:J16)</f>
        <v>652408584.71000004</v>
      </c>
      <c r="K7" s="254">
        <f>SUM(K8:K16)</f>
        <v>9092</v>
      </c>
      <c r="L7" s="346"/>
      <c r="M7" s="385">
        <f t="shared" ref="M7:N7" si="1">SUM(M8:M16)</f>
        <v>3100055.66</v>
      </c>
      <c r="N7" s="386">
        <f t="shared" si="1"/>
        <v>6971923.6699999999</v>
      </c>
      <c r="O7" s="254">
        <f>SUM(O8:O16)</f>
        <v>9092</v>
      </c>
      <c r="P7" s="346"/>
      <c r="Q7" s="385">
        <f t="shared" ref="Q7:R7" si="2">SUM(Q8:Q16)</f>
        <v>387614999.42999995</v>
      </c>
      <c r="R7" s="254">
        <f t="shared" si="2"/>
        <v>638</v>
      </c>
      <c r="S7" s="346"/>
      <c r="T7" s="274"/>
    </row>
    <row r="8" spans="1:20" ht="15" customHeight="1" x14ac:dyDescent="0.25">
      <c r="A8" s="103">
        <v>1</v>
      </c>
      <c r="B8" s="14">
        <v>10003</v>
      </c>
      <c r="C8" s="294" t="s">
        <v>84</v>
      </c>
      <c r="D8" s="275">
        <v>36278744.289999999</v>
      </c>
      <c r="E8" s="276">
        <v>22688111.699999999</v>
      </c>
      <c r="F8" s="357">
        <f>E8/D8</f>
        <v>0.62538304850462623</v>
      </c>
      <c r="G8" s="275">
        <v>7470037.6600000001</v>
      </c>
      <c r="H8" s="314">
        <v>232</v>
      </c>
      <c r="I8" s="357">
        <f>G8/H8</f>
        <v>32198.438189655171</v>
      </c>
      <c r="J8" s="344">
        <v>52374880.32</v>
      </c>
      <c r="K8" s="255">
        <v>232</v>
      </c>
      <c r="L8" s="347">
        <f>J8/K8</f>
        <v>225753.79448275862</v>
      </c>
      <c r="M8" s="344"/>
      <c r="N8" s="376"/>
      <c r="O8" s="255">
        <v>232</v>
      </c>
      <c r="P8" s="347">
        <f>(N8+M8)/O8</f>
        <v>0</v>
      </c>
      <c r="Q8" s="344">
        <v>24751990.079999998</v>
      </c>
      <c r="R8" s="255">
        <v>28</v>
      </c>
      <c r="S8" s="370">
        <f>Q8/R8</f>
        <v>883999.64571428567</v>
      </c>
      <c r="T8" s="343" t="s">
        <v>198</v>
      </c>
    </row>
    <row r="9" spans="1:20" ht="15" customHeight="1" x14ac:dyDescent="0.25">
      <c r="A9" s="105">
        <v>2</v>
      </c>
      <c r="B9" s="14">
        <v>10002</v>
      </c>
      <c r="C9" s="294" t="s">
        <v>81</v>
      </c>
      <c r="D9" s="275">
        <v>59140193.170000002</v>
      </c>
      <c r="E9" s="276">
        <v>41401746.689999998</v>
      </c>
      <c r="F9" s="357">
        <f t="shared" ref="F9:F65" si="3">E9/D9</f>
        <v>0.70006106626993281</v>
      </c>
      <c r="G9" s="275">
        <v>19080780.039999999</v>
      </c>
      <c r="H9" s="314">
        <v>1192</v>
      </c>
      <c r="I9" s="357">
        <f t="shared" ref="I9:I65" si="4">G9/H9</f>
        <v>16007.365805369127</v>
      </c>
      <c r="J9" s="344">
        <v>78517429.930000007</v>
      </c>
      <c r="K9" s="255">
        <v>1192</v>
      </c>
      <c r="L9" s="347">
        <f t="shared" ref="L9:L65" si="5">J9/K9</f>
        <v>65870.327122483228</v>
      </c>
      <c r="M9" s="344"/>
      <c r="N9" s="376"/>
      <c r="O9" s="255">
        <v>1192</v>
      </c>
      <c r="P9" s="347">
        <f t="shared" ref="P9:P65" si="6">(N9+M9)/O9</f>
        <v>0</v>
      </c>
      <c r="Q9" s="344">
        <v>48848253.43</v>
      </c>
      <c r="R9" s="255">
        <v>86</v>
      </c>
      <c r="S9" s="370">
        <f t="shared" ref="S9:S65" si="7">Q9/R9</f>
        <v>568002.9468604651</v>
      </c>
      <c r="T9" s="343" t="s">
        <v>189</v>
      </c>
    </row>
    <row r="10" spans="1:20" ht="15" customHeight="1" x14ac:dyDescent="0.25">
      <c r="A10" s="105">
        <v>3</v>
      </c>
      <c r="B10" s="14">
        <v>10090</v>
      </c>
      <c r="C10" s="294" t="s">
        <v>86</v>
      </c>
      <c r="D10" s="275">
        <v>211670344.22999999</v>
      </c>
      <c r="E10" s="276">
        <v>188588400.94999999</v>
      </c>
      <c r="F10" s="357">
        <f>E10/D10</f>
        <v>0.89095334368181844</v>
      </c>
      <c r="G10" s="275">
        <v>49387430.020000003</v>
      </c>
      <c r="H10" s="314">
        <v>1679</v>
      </c>
      <c r="I10" s="357">
        <f>G10/H10</f>
        <v>29414.788576533654</v>
      </c>
      <c r="J10" s="344">
        <v>101666003.05</v>
      </c>
      <c r="K10" s="255">
        <v>1679</v>
      </c>
      <c r="L10" s="347">
        <f>J10/K10</f>
        <v>60551.520577724834</v>
      </c>
      <c r="M10" s="344"/>
      <c r="N10" s="376"/>
      <c r="O10" s="255">
        <v>1679</v>
      </c>
      <c r="P10" s="347">
        <f>(N10+M10)/O10</f>
        <v>0</v>
      </c>
      <c r="Q10" s="344">
        <v>58729125.039999999</v>
      </c>
      <c r="R10" s="255">
        <v>104</v>
      </c>
      <c r="S10" s="370">
        <f>Q10/R10</f>
        <v>564703.12538461538</v>
      </c>
      <c r="T10" s="343" t="s">
        <v>192</v>
      </c>
    </row>
    <row r="11" spans="1:20" s="32" customFormat="1" ht="15" customHeight="1" x14ac:dyDescent="0.25">
      <c r="A11" s="105">
        <v>4</v>
      </c>
      <c r="B11" s="14">
        <v>10004</v>
      </c>
      <c r="C11" s="295" t="s">
        <v>85</v>
      </c>
      <c r="D11" s="275">
        <v>36153432.609999999</v>
      </c>
      <c r="E11" s="276">
        <v>21545589.68</v>
      </c>
      <c r="F11" s="357">
        <f>E11/D11</f>
        <v>0.59594865893980187</v>
      </c>
      <c r="G11" s="275">
        <v>34670139.439999998</v>
      </c>
      <c r="H11" s="313">
        <v>1368</v>
      </c>
      <c r="I11" s="357">
        <f>G11/H11</f>
        <v>25343.669181286547</v>
      </c>
      <c r="J11" s="344">
        <v>109514345.7</v>
      </c>
      <c r="K11" s="255">
        <v>1368</v>
      </c>
      <c r="L11" s="347">
        <f>J11/K11</f>
        <v>80054.346271929826</v>
      </c>
      <c r="M11" s="344">
        <v>2498745.08</v>
      </c>
      <c r="N11" s="376">
        <v>4864129.92</v>
      </c>
      <c r="O11" s="255">
        <v>1368</v>
      </c>
      <c r="P11" s="347">
        <f>(N11+M11)/O11</f>
        <v>5382.2185672514615</v>
      </c>
      <c r="Q11" s="344">
        <v>67285998.599999994</v>
      </c>
      <c r="R11" s="258">
        <v>97</v>
      </c>
      <c r="S11" s="370">
        <f>Q11/R11</f>
        <v>693670.08865979372</v>
      </c>
      <c r="T11" s="343" t="s">
        <v>192</v>
      </c>
    </row>
    <row r="12" spans="1:20" ht="15" customHeight="1" x14ac:dyDescent="0.25">
      <c r="A12" s="105">
        <v>5</v>
      </c>
      <c r="B12" s="142">
        <v>10001</v>
      </c>
      <c r="C12" s="294" t="s">
        <v>80</v>
      </c>
      <c r="D12" s="278">
        <v>9712877.6600000001</v>
      </c>
      <c r="E12" s="279">
        <v>335103.93</v>
      </c>
      <c r="F12" s="358">
        <f>E12/D12</f>
        <v>3.4500993601519321E-2</v>
      </c>
      <c r="G12" s="278">
        <v>11523639.890000001</v>
      </c>
      <c r="H12" s="255">
        <v>785</v>
      </c>
      <c r="I12" s="358">
        <f>G12/H12</f>
        <v>14679.796038216562</v>
      </c>
      <c r="J12" s="379">
        <v>43970089.75</v>
      </c>
      <c r="K12" s="256">
        <v>785</v>
      </c>
      <c r="L12" s="348">
        <f>J12/K12</f>
        <v>56012.853184713378</v>
      </c>
      <c r="M12" s="390">
        <v>601310.57999999996</v>
      </c>
      <c r="N12" s="390">
        <v>2107793.75</v>
      </c>
      <c r="O12" s="256">
        <v>785</v>
      </c>
      <c r="P12" s="348">
        <f>(N12+M12)/O12</f>
        <v>3451.0883184713375</v>
      </c>
      <c r="Q12" s="390">
        <v>30619658.760000002</v>
      </c>
      <c r="R12" s="255">
        <v>49</v>
      </c>
      <c r="S12" s="371">
        <f>Q12/R12</f>
        <v>624890.99510204082</v>
      </c>
      <c r="T12" s="389" t="s">
        <v>189</v>
      </c>
    </row>
    <row r="13" spans="1:20" ht="15" customHeight="1" x14ac:dyDescent="0.25">
      <c r="A13" s="105">
        <v>6</v>
      </c>
      <c r="B13" s="14">
        <v>10120</v>
      </c>
      <c r="C13" s="294" t="s">
        <v>87</v>
      </c>
      <c r="D13" s="275">
        <v>30083486.710000001</v>
      </c>
      <c r="E13" s="276">
        <v>14119857.82</v>
      </c>
      <c r="F13" s="357">
        <f t="shared" si="3"/>
        <v>0.46935576172114524</v>
      </c>
      <c r="G13" s="275">
        <v>24167475.52</v>
      </c>
      <c r="H13" s="314">
        <v>828</v>
      </c>
      <c r="I13" s="357">
        <f t="shared" si="4"/>
        <v>29187.772367149759</v>
      </c>
      <c r="J13" s="344">
        <v>59508293.390000001</v>
      </c>
      <c r="K13" s="255">
        <v>828</v>
      </c>
      <c r="L13" s="347">
        <f t="shared" si="5"/>
        <v>71869.919553140091</v>
      </c>
      <c r="M13" s="344"/>
      <c r="N13" s="376"/>
      <c r="O13" s="255">
        <v>828</v>
      </c>
      <c r="P13" s="347">
        <f t="shared" si="6"/>
        <v>0</v>
      </c>
      <c r="Q13" s="344">
        <v>36925480.93</v>
      </c>
      <c r="R13" s="255">
        <v>62</v>
      </c>
      <c r="S13" s="370">
        <f t="shared" si="7"/>
        <v>595572.27306451614</v>
      </c>
      <c r="T13" s="343" t="s">
        <v>190</v>
      </c>
    </row>
    <row r="14" spans="1:20" ht="15" customHeight="1" x14ac:dyDescent="0.25">
      <c r="A14" s="105">
        <v>7</v>
      </c>
      <c r="B14" s="14">
        <v>10190</v>
      </c>
      <c r="C14" s="294" t="s">
        <v>5</v>
      </c>
      <c r="D14" s="275">
        <v>40139966.710000001</v>
      </c>
      <c r="E14" s="276">
        <v>23425622.34</v>
      </c>
      <c r="F14" s="357">
        <f t="shared" si="3"/>
        <v>0.58359844962611829</v>
      </c>
      <c r="G14" s="275">
        <v>22811147.620000001</v>
      </c>
      <c r="H14" s="314">
        <v>1179</v>
      </c>
      <c r="I14" s="357">
        <f t="shared" si="4"/>
        <v>19347.87754028838</v>
      </c>
      <c r="J14" s="344">
        <v>80423504.069999993</v>
      </c>
      <c r="K14" s="255">
        <v>1179</v>
      </c>
      <c r="L14" s="347">
        <f t="shared" si="5"/>
        <v>68213.319821882949</v>
      </c>
      <c r="M14" s="344"/>
      <c r="N14" s="376"/>
      <c r="O14" s="255">
        <v>1179</v>
      </c>
      <c r="P14" s="347">
        <f t="shared" si="6"/>
        <v>0</v>
      </c>
      <c r="Q14" s="344">
        <v>45540058.890000001</v>
      </c>
      <c r="R14" s="255">
        <v>88</v>
      </c>
      <c r="S14" s="370">
        <f t="shared" si="7"/>
        <v>517500.66920454544</v>
      </c>
      <c r="T14" s="343" t="s">
        <v>195</v>
      </c>
    </row>
    <row r="15" spans="1:20" ht="15" customHeight="1" x14ac:dyDescent="0.25">
      <c r="A15" s="105">
        <v>8</v>
      </c>
      <c r="B15" s="14">
        <v>10320</v>
      </c>
      <c r="C15" s="294" t="s">
        <v>82</v>
      </c>
      <c r="D15" s="275">
        <v>33548991.359999999</v>
      </c>
      <c r="E15" s="276">
        <v>19681358.25</v>
      </c>
      <c r="F15" s="357">
        <f t="shared" si="3"/>
        <v>0.5866453044387443</v>
      </c>
      <c r="G15" s="275">
        <v>16926902.789999999</v>
      </c>
      <c r="H15" s="314">
        <v>918</v>
      </c>
      <c r="I15" s="357">
        <f t="shared" si="4"/>
        <v>18438.891928104575</v>
      </c>
      <c r="J15" s="344">
        <v>63828772.770000003</v>
      </c>
      <c r="K15" s="255">
        <v>918</v>
      </c>
      <c r="L15" s="347">
        <f t="shared" si="5"/>
        <v>69530.2535620915</v>
      </c>
      <c r="M15" s="344"/>
      <c r="N15" s="376"/>
      <c r="O15" s="255">
        <v>918</v>
      </c>
      <c r="P15" s="347">
        <f t="shared" si="6"/>
        <v>0</v>
      </c>
      <c r="Q15" s="344">
        <v>37893172.700000003</v>
      </c>
      <c r="R15" s="255">
        <v>73</v>
      </c>
      <c r="S15" s="370">
        <f t="shared" si="7"/>
        <v>519084.55753424659</v>
      </c>
      <c r="T15" s="343" t="s">
        <v>190</v>
      </c>
    </row>
    <row r="16" spans="1:20" ht="15" customHeight="1" thickBot="1" x14ac:dyDescent="0.3">
      <c r="A16" s="99">
        <v>9</v>
      </c>
      <c r="B16" s="14">
        <v>10860</v>
      </c>
      <c r="C16" s="295" t="s">
        <v>182</v>
      </c>
      <c r="D16" s="275">
        <v>16604119.289999999</v>
      </c>
      <c r="E16" s="276">
        <v>6827144.9299999997</v>
      </c>
      <c r="F16" s="357">
        <f t="shared" si="3"/>
        <v>0.41117175869193601</v>
      </c>
      <c r="G16" s="275">
        <v>17364437.899999999</v>
      </c>
      <c r="H16" s="313">
        <v>911</v>
      </c>
      <c r="I16" s="357">
        <f t="shared" si="4"/>
        <v>19060.853896816683</v>
      </c>
      <c r="J16" s="344">
        <v>62605265.729999997</v>
      </c>
      <c r="K16" s="255">
        <v>911</v>
      </c>
      <c r="L16" s="347">
        <f t="shared" si="5"/>
        <v>68721.477200878158</v>
      </c>
      <c r="M16" s="344"/>
      <c r="N16" s="376"/>
      <c r="O16" s="255">
        <v>911</v>
      </c>
      <c r="P16" s="347">
        <f t="shared" si="6"/>
        <v>0</v>
      </c>
      <c r="Q16" s="344">
        <v>37021261</v>
      </c>
      <c r="R16" s="258">
        <v>51</v>
      </c>
      <c r="S16" s="370">
        <f t="shared" si="7"/>
        <v>725907.07843137253</v>
      </c>
      <c r="T16" s="343" t="s">
        <v>195</v>
      </c>
    </row>
    <row r="17" spans="1:20" ht="15" customHeight="1" thickBot="1" x14ac:dyDescent="0.3">
      <c r="A17" s="106"/>
      <c r="B17" s="120"/>
      <c r="C17" s="121" t="s">
        <v>6</v>
      </c>
      <c r="D17" s="385">
        <f>SUM(D18:D29)</f>
        <v>1501566321.79</v>
      </c>
      <c r="E17" s="386">
        <f>SUM(E18:E29)</f>
        <v>1205034141.5799999</v>
      </c>
      <c r="F17" s="356"/>
      <c r="G17" s="385">
        <f>SUM(G18:G29)</f>
        <v>282876897.06999999</v>
      </c>
      <c r="H17" s="262">
        <f>SUM(H18:H29)</f>
        <v>12323</v>
      </c>
      <c r="I17" s="356"/>
      <c r="J17" s="385">
        <f>SUM(J18:J29)</f>
        <v>944410202.07000005</v>
      </c>
      <c r="K17" s="254">
        <f>SUM(K18:K29)</f>
        <v>12323</v>
      </c>
      <c r="L17" s="346"/>
      <c r="M17" s="385">
        <f>SUM(M18:M29)</f>
        <v>17191578.279999997</v>
      </c>
      <c r="N17" s="386">
        <f>SUM(N18:N29)</f>
        <v>22242029.399999999</v>
      </c>
      <c r="O17" s="254">
        <f>SUM(O18:O29)</f>
        <v>12323</v>
      </c>
      <c r="P17" s="346"/>
      <c r="Q17" s="385">
        <f>SUM(Q18:Q29)</f>
        <v>555084769.95000005</v>
      </c>
      <c r="R17" s="254">
        <f>SUM(R18:R29)</f>
        <v>938</v>
      </c>
      <c r="S17" s="346"/>
      <c r="T17" s="274"/>
    </row>
    <row r="18" spans="1:20" ht="15" customHeight="1" x14ac:dyDescent="0.25">
      <c r="A18" s="103">
        <v>1</v>
      </c>
      <c r="B18" s="13">
        <v>20040</v>
      </c>
      <c r="C18" s="297" t="s">
        <v>88</v>
      </c>
      <c r="D18" s="278">
        <v>146944004.33000001</v>
      </c>
      <c r="E18" s="280">
        <v>128266836.03</v>
      </c>
      <c r="F18" s="359">
        <f t="shared" si="3"/>
        <v>0.87289601651214233</v>
      </c>
      <c r="G18" s="278">
        <v>19511355.530000001</v>
      </c>
      <c r="H18" s="312">
        <v>1064</v>
      </c>
      <c r="I18" s="359">
        <f t="shared" si="4"/>
        <v>18337.740159774436</v>
      </c>
      <c r="J18" s="379">
        <v>71558751.599999994</v>
      </c>
      <c r="K18" s="257">
        <v>1064</v>
      </c>
      <c r="L18" s="349">
        <f t="shared" si="5"/>
        <v>67254.465789473674</v>
      </c>
      <c r="M18" s="379">
        <v>1127502.74</v>
      </c>
      <c r="N18" s="380">
        <v>2791180</v>
      </c>
      <c r="O18" s="257">
        <v>1064</v>
      </c>
      <c r="P18" s="349">
        <f t="shared" si="6"/>
        <v>3682.9725000000003</v>
      </c>
      <c r="Q18" s="379">
        <v>44372681.039999999</v>
      </c>
      <c r="R18" s="257">
        <v>73</v>
      </c>
      <c r="S18" s="372">
        <f t="shared" si="7"/>
        <v>607844.94575342466</v>
      </c>
      <c r="T18" s="343" t="s">
        <v>190</v>
      </c>
    </row>
    <row r="19" spans="1:20" s="32" customFormat="1" ht="15" customHeight="1" x14ac:dyDescent="0.25">
      <c r="A19" s="103">
        <v>2</v>
      </c>
      <c r="B19" s="14">
        <v>20061</v>
      </c>
      <c r="C19" s="296" t="s">
        <v>89</v>
      </c>
      <c r="D19" s="275">
        <v>101422649.98999999</v>
      </c>
      <c r="E19" s="276">
        <v>90048395.760000005</v>
      </c>
      <c r="F19" s="357">
        <f>E19/D19</f>
        <v>0.88785291814874234</v>
      </c>
      <c r="G19" s="275">
        <v>18182542.960000001</v>
      </c>
      <c r="H19" s="314">
        <v>717</v>
      </c>
      <c r="I19" s="357">
        <f>G19/H19</f>
        <v>25359.19520223152</v>
      </c>
      <c r="J19" s="344">
        <v>53046125.100000001</v>
      </c>
      <c r="K19" s="255">
        <v>717</v>
      </c>
      <c r="L19" s="347">
        <f>J19/K19</f>
        <v>73983.43807531381</v>
      </c>
      <c r="M19" s="344">
        <v>4654909.88</v>
      </c>
      <c r="N19" s="376">
        <v>1521980</v>
      </c>
      <c r="O19" s="255">
        <v>717</v>
      </c>
      <c r="P19" s="347">
        <f>(N19+M19)/O19</f>
        <v>8614.9091771269177</v>
      </c>
      <c r="Q19" s="344">
        <v>30917736.399999999</v>
      </c>
      <c r="R19" s="255">
        <v>53</v>
      </c>
      <c r="S19" s="370">
        <f>Q19/R19</f>
        <v>583353.5169811321</v>
      </c>
      <c r="T19" s="343" t="s">
        <v>195</v>
      </c>
    </row>
    <row r="20" spans="1:20" s="32" customFormat="1" ht="15" customHeight="1" x14ac:dyDescent="0.25">
      <c r="A20" s="103">
        <v>3</v>
      </c>
      <c r="B20" s="14">
        <v>21020</v>
      </c>
      <c r="C20" s="296" t="s">
        <v>93</v>
      </c>
      <c r="D20" s="275">
        <v>137760057.81999999</v>
      </c>
      <c r="E20" s="276">
        <v>112191758.78</v>
      </c>
      <c r="F20" s="357">
        <f>E20/D20</f>
        <v>0.81439976547187554</v>
      </c>
      <c r="G20" s="275">
        <v>21269680.039999999</v>
      </c>
      <c r="H20" s="314">
        <v>999</v>
      </c>
      <c r="I20" s="357">
        <f>G20/H20</f>
        <v>21290.97101101101</v>
      </c>
      <c r="J20" s="344">
        <v>62657185.93</v>
      </c>
      <c r="K20" s="255">
        <v>999</v>
      </c>
      <c r="L20" s="347">
        <f>J20/K20</f>
        <v>62719.905835835838</v>
      </c>
      <c r="M20" s="344"/>
      <c r="N20" s="376"/>
      <c r="O20" s="255">
        <v>999</v>
      </c>
      <c r="P20" s="347">
        <f>(N20+M20)/O20</f>
        <v>0</v>
      </c>
      <c r="Q20" s="344">
        <v>37291007.350000001</v>
      </c>
      <c r="R20" s="255">
        <v>72</v>
      </c>
      <c r="S20" s="370">
        <f>Q20/R20</f>
        <v>517930.65763888892</v>
      </c>
      <c r="T20" s="343" t="s">
        <v>219</v>
      </c>
    </row>
    <row r="21" spans="1:20" ht="15" customHeight="1" x14ac:dyDescent="0.25">
      <c r="A21" s="105">
        <v>4</v>
      </c>
      <c r="B21" s="14">
        <v>20060</v>
      </c>
      <c r="C21" s="296" t="s">
        <v>99</v>
      </c>
      <c r="D21" s="275">
        <v>179678020.84999999</v>
      </c>
      <c r="E21" s="276">
        <v>132117685.81</v>
      </c>
      <c r="F21" s="357">
        <f t="shared" si="3"/>
        <v>0.73530243256795091</v>
      </c>
      <c r="G21" s="275">
        <v>67409077.609999999</v>
      </c>
      <c r="H21" s="314">
        <v>1678</v>
      </c>
      <c r="I21" s="357">
        <f t="shared" si="4"/>
        <v>40172.275095351608</v>
      </c>
      <c r="J21" s="344">
        <v>152669421.22</v>
      </c>
      <c r="K21" s="255">
        <v>1678</v>
      </c>
      <c r="L21" s="347">
        <f t="shared" si="5"/>
        <v>90982.968545887954</v>
      </c>
      <c r="M21" s="344">
        <v>8556582.3100000005</v>
      </c>
      <c r="N21" s="376">
        <v>7374710.4000000004</v>
      </c>
      <c r="O21" s="255">
        <v>1678</v>
      </c>
      <c r="P21" s="347">
        <f t="shared" si="6"/>
        <v>9494.2149642431468</v>
      </c>
      <c r="Q21" s="344">
        <v>87063676.609999999</v>
      </c>
      <c r="R21" s="255">
        <v>134</v>
      </c>
      <c r="S21" s="370">
        <f t="shared" si="7"/>
        <v>649728.92992537317</v>
      </c>
      <c r="T21" s="343" t="s">
        <v>201</v>
      </c>
    </row>
    <row r="22" spans="1:20" ht="15" customHeight="1" x14ac:dyDescent="0.25">
      <c r="A22" s="105">
        <v>5</v>
      </c>
      <c r="B22" s="14">
        <v>20400</v>
      </c>
      <c r="C22" s="296" t="s">
        <v>91</v>
      </c>
      <c r="D22" s="275">
        <v>100114075.04000001</v>
      </c>
      <c r="E22" s="276">
        <v>74074192.079999998</v>
      </c>
      <c r="F22" s="357">
        <f>E22/D22</f>
        <v>0.73989788199515483</v>
      </c>
      <c r="G22" s="275">
        <v>41043521.740000002</v>
      </c>
      <c r="H22" s="314">
        <v>1491</v>
      </c>
      <c r="I22" s="357">
        <f>G22/H22</f>
        <v>27527.512904091214</v>
      </c>
      <c r="J22" s="344">
        <v>102703130.66</v>
      </c>
      <c r="K22" s="255">
        <v>1491</v>
      </c>
      <c r="L22" s="347">
        <f>J22/K22</f>
        <v>68882.046049631113</v>
      </c>
      <c r="M22" s="344"/>
      <c r="N22" s="376"/>
      <c r="O22" s="255">
        <v>1491</v>
      </c>
      <c r="P22" s="347">
        <f>(N22+M22)/O22</f>
        <v>0</v>
      </c>
      <c r="Q22" s="344">
        <v>55596572</v>
      </c>
      <c r="R22" s="255">
        <v>105</v>
      </c>
      <c r="S22" s="370">
        <f>Q22/R22</f>
        <v>529491.16190476192</v>
      </c>
      <c r="T22" s="343" t="s">
        <v>190</v>
      </c>
    </row>
    <row r="23" spans="1:20" ht="15" customHeight="1" x14ac:dyDescent="0.25">
      <c r="A23" s="105">
        <v>6</v>
      </c>
      <c r="B23" s="14">
        <v>20080</v>
      </c>
      <c r="C23" s="404" t="s">
        <v>90</v>
      </c>
      <c r="D23" s="275">
        <v>196254200.16</v>
      </c>
      <c r="E23" s="276">
        <v>177977827.80000001</v>
      </c>
      <c r="F23" s="357">
        <f t="shared" si="3"/>
        <v>0.90687398106588379</v>
      </c>
      <c r="G23" s="275">
        <v>27881131</v>
      </c>
      <c r="H23" s="314">
        <v>942</v>
      </c>
      <c r="I23" s="357">
        <f t="shared" si="4"/>
        <v>29597.803609341827</v>
      </c>
      <c r="J23" s="275">
        <v>54908181.200000003</v>
      </c>
      <c r="K23" s="255">
        <v>942</v>
      </c>
      <c r="L23" s="347">
        <f t="shared" si="5"/>
        <v>58288.939702760086</v>
      </c>
      <c r="M23" s="275">
        <v>637989.94999999995</v>
      </c>
      <c r="N23" s="276">
        <v>2034209</v>
      </c>
      <c r="O23" s="255">
        <v>942</v>
      </c>
      <c r="P23" s="347">
        <f t="shared" si="6"/>
        <v>2836.7292462845012</v>
      </c>
      <c r="Q23" s="275">
        <v>32323550</v>
      </c>
      <c r="R23" s="255">
        <v>60</v>
      </c>
      <c r="S23" s="370">
        <f t="shared" si="7"/>
        <v>538725.83333333337</v>
      </c>
      <c r="T23" s="277" t="s">
        <v>211</v>
      </c>
    </row>
    <row r="24" spans="1:20" ht="15" customHeight="1" x14ac:dyDescent="0.25">
      <c r="A24" s="105">
        <v>7</v>
      </c>
      <c r="B24" s="14">
        <v>20460</v>
      </c>
      <c r="C24" s="296" t="s">
        <v>12</v>
      </c>
      <c r="D24" s="275">
        <v>149070147.34</v>
      </c>
      <c r="E24" s="276">
        <v>131949740.23999999</v>
      </c>
      <c r="F24" s="357">
        <f t="shared" si="3"/>
        <v>0.88515200792716942</v>
      </c>
      <c r="G24" s="275">
        <v>14567133.08</v>
      </c>
      <c r="H24" s="314">
        <v>1020</v>
      </c>
      <c r="I24" s="357">
        <f t="shared" si="4"/>
        <v>14281.503019607842</v>
      </c>
      <c r="J24" s="344">
        <v>60774843.700000003</v>
      </c>
      <c r="K24" s="255">
        <v>1020</v>
      </c>
      <c r="L24" s="347">
        <f t="shared" si="5"/>
        <v>59583.180098039222</v>
      </c>
      <c r="M24" s="344">
        <v>527517.56000000006</v>
      </c>
      <c r="N24" s="376">
        <v>2455230</v>
      </c>
      <c r="O24" s="255">
        <v>1020</v>
      </c>
      <c r="P24" s="347">
        <f t="shared" si="6"/>
        <v>2924.2623137254905</v>
      </c>
      <c r="Q24" s="344">
        <v>37245880</v>
      </c>
      <c r="R24" s="255">
        <v>66</v>
      </c>
      <c r="S24" s="370">
        <f t="shared" si="7"/>
        <v>564331.51515151514</v>
      </c>
      <c r="T24" s="343" t="s">
        <v>195</v>
      </c>
    </row>
    <row r="25" spans="1:20" ht="15" customHeight="1" x14ac:dyDescent="0.25">
      <c r="A25" s="105">
        <v>8</v>
      </c>
      <c r="B25" s="14">
        <v>20550</v>
      </c>
      <c r="C25" s="296" t="s">
        <v>92</v>
      </c>
      <c r="D25" s="275">
        <v>101289116.95</v>
      </c>
      <c r="E25" s="276">
        <v>22917273.760000002</v>
      </c>
      <c r="F25" s="357">
        <f t="shared" si="3"/>
        <v>0.22625603273165865</v>
      </c>
      <c r="G25" s="275">
        <v>11227802.869999999</v>
      </c>
      <c r="H25" s="314">
        <v>664</v>
      </c>
      <c r="I25" s="357">
        <f t="shared" si="4"/>
        <v>16909.341671686747</v>
      </c>
      <c r="J25" s="344">
        <v>121095605.73999999</v>
      </c>
      <c r="K25" s="255">
        <v>664</v>
      </c>
      <c r="L25" s="347">
        <f t="shared" si="5"/>
        <v>182372.90021084336</v>
      </c>
      <c r="M25" s="344"/>
      <c r="N25" s="376"/>
      <c r="O25" s="255">
        <v>664</v>
      </c>
      <c r="P25" s="347">
        <f t="shared" si="6"/>
        <v>0</v>
      </c>
      <c r="Q25" s="344">
        <v>71785842.549999997</v>
      </c>
      <c r="R25" s="255">
        <v>108</v>
      </c>
      <c r="S25" s="370">
        <f t="shared" si="7"/>
        <v>664683.72731481481</v>
      </c>
      <c r="T25" s="343" t="s">
        <v>210</v>
      </c>
    </row>
    <row r="26" spans="1:20" ht="15" customHeight="1" x14ac:dyDescent="0.25">
      <c r="A26" s="105">
        <v>9</v>
      </c>
      <c r="B26" s="14">
        <v>20630</v>
      </c>
      <c r="C26" s="296" t="s">
        <v>13</v>
      </c>
      <c r="D26" s="275">
        <v>77520347.760000005</v>
      </c>
      <c r="E26" s="276">
        <v>63481971.93</v>
      </c>
      <c r="F26" s="357">
        <f t="shared" si="3"/>
        <v>0.81890721293637292</v>
      </c>
      <c r="G26" s="275">
        <v>18175649.98</v>
      </c>
      <c r="H26" s="314">
        <v>807</v>
      </c>
      <c r="I26" s="357">
        <f t="shared" si="4"/>
        <v>22522.490681536554</v>
      </c>
      <c r="J26" s="344">
        <v>64309473.450000003</v>
      </c>
      <c r="K26" s="255">
        <v>807</v>
      </c>
      <c r="L26" s="347">
        <f t="shared" si="5"/>
        <v>79689.55817843866</v>
      </c>
      <c r="M26" s="344">
        <v>399912.44</v>
      </c>
      <c r="N26" s="376">
        <v>1921020</v>
      </c>
      <c r="O26" s="255">
        <v>807</v>
      </c>
      <c r="P26" s="347">
        <f t="shared" si="6"/>
        <v>2876.0005452292439</v>
      </c>
      <c r="Q26" s="344">
        <v>35144299</v>
      </c>
      <c r="R26" s="255">
        <v>79</v>
      </c>
      <c r="S26" s="370">
        <f t="shared" si="7"/>
        <v>444864.54430379748</v>
      </c>
      <c r="T26" s="343" t="s">
        <v>213</v>
      </c>
    </row>
    <row r="27" spans="1:20" ht="15" customHeight="1" x14ac:dyDescent="0.25">
      <c r="A27" s="105">
        <v>10</v>
      </c>
      <c r="B27" s="14">
        <v>20810</v>
      </c>
      <c r="C27" s="296" t="s">
        <v>14</v>
      </c>
      <c r="D27" s="275">
        <v>88737685.730000004</v>
      </c>
      <c r="E27" s="276">
        <v>73637362.670000002</v>
      </c>
      <c r="F27" s="357">
        <f t="shared" si="3"/>
        <v>0.8298319035956675</v>
      </c>
      <c r="G27" s="275">
        <v>19977094.510000002</v>
      </c>
      <c r="H27" s="314">
        <v>931</v>
      </c>
      <c r="I27" s="357">
        <f t="shared" si="4"/>
        <v>21457.674017185822</v>
      </c>
      <c r="J27" s="344">
        <v>75514576.680000007</v>
      </c>
      <c r="K27" s="255">
        <v>931</v>
      </c>
      <c r="L27" s="347">
        <f t="shared" si="5"/>
        <v>81111.253147153606</v>
      </c>
      <c r="M27" s="344"/>
      <c r="N27" s="376"/>
      <c r="O27" s="255">
        <v>931</v>
      </c>
      <c r="P27" s="347">
        <f t="shared" si="6"/>
        <v>0</v>
      </c>
      <c r="Q27" s="344">
        <v>46659625</v>
      </c>
      <c r="R27" s="255">
        <v>70</v>
      </c>
      <c r="S27" s="370">
        <f t="shared" si="7"/>
        <v>666566.07142857148</v>
      </c>
      <c r="T27" s="343" t="s">
        <v>190</v>
      </c>
    </row>
    <row r="28" spans="1:20" ht="15" customHeight="1" x14ac:dyDescent="0.25">
      <c r="A28" s="105">
        <v>11</v>
      </c>
      <c r="B28" s="14">
        <v>20900</v>
      </c>
      <c r="C28" s="296" t="s">
        <v>183</v>
      </c>
      <c r="D28" s="275">
        <v>110967567.31</v>
      </c>
      <c r="E28" s="276">
        <v>103901186.47</v>
      </c>
      <c r="F28" s="357">
        <f t="shared" si="3"/>
        <v>0.93632030501074881</v>
      </c>
      <c r="G28" s="275">
        <v>10888377.98</v>
      </c>
      <c r="H28" s="314">
        <v>1255</v>
      </c>
      <c r="I28" s="357">
        <f t="shared" si="4"/>
        <v>8675.998390438248</v>
      </c>
      <c r="J28" s="344">
        <v>78010127.939999998</v>
      </c>
      <c r="K28" s="255">
        <v>1255</v>
      </c>
      <c r="L28" s="347">
        <f t="shared" si="5"/>
        <v>62159.464494023901</v>
      </c>
      <c r="M28" s="344">
        <v>927444.88</v>
      </c>
      <c r="N28" s="376">
        <v>2216800</v>
      </c>
      <c r="O28" s="255">
        <v>1255</v>
      </c>
      <c r="P28" s="347">
        <f t="shared" si="6"/>
        <v>2505.3744063745021</v>
      </c>
      <c r="Q28" s="344">
        <v>48141386</v>
      </c>
      <c r="R28" s="255">
        <v>78</v>
      </c>
      <c r="S28" s="370">
        <f t="shared" si="7"/>
        <v>617197.25641025638</v>
      </c>
      <c r="T28" s="343" t="s">
        <v>212</v>
      </c>
    </row>
    <row r="29" spans="1:20" ht="15" customHeight="1" thickBot="1" x14ac:dyDescent="0.3">
      <c r="A29" s="144">
        <v>12</v>
      </c>
      <c r="B29" s="16">
        <v>21350</v>
      </c>
      <c r="C29" s="298" t="s">
        <v>15</v>
      </c>
      <c r="D29" s="281">
        <v>111808448.51000001</v>
      </c>
      <c r="E29" s="282">
        <v>94469910.25</v>
      </c>
      <c r="F29" s="360">
        <f t="shared" si="3"/>
        <v>0.84492640322748713</v>
      </c>
      <c r="G29" s="281">
        <v>12743529.77</v>
      </c>
      <c r="H29" s="313">
        <v>755</v>
      </c>
      <c r="I29" s="360">
        <f t="shared" si="4"/>
        <v>16878.847377483442</v>
      </c>
      <c r="J29" s="397">
        <v>47162778.850000001</v>
      </c>
      <c r="K29" s="258">
        <v>755</v>
      </c>
      <c r="L29" s="350">
        <f t="shared" si="5"/>
        <v>62467.256754966889</v>
      </c>
      <c r="M29" s="397">
        <v>359718.52</v>
      </c>
      <c r="N29" s="398">
        <v>1926900</v>
      </c>
      <c r="O29" s="258">
        <v>755</v>
      </c>
      <c r="P29" s="350">
        <f t="shared" si="6"/>
        <v>3028.6338013245031</v>
      </c>
      <c r="Q29" s="397">
        <v>28542514</v>
      </c>
      <c r="R29" s="258">
        <v>40</v>
      </c>
      <c r="S29" s="373">
        <f t="shared" si="7"/>
        <v>713562.85</v>
      </c>
      <c r="T29" s="343" t="s">
        <v>189</v>
      </c>
    </row>
    <row r="30" spans="1:20" ht="15" customHeight="1" thickBot="1" x14ac:dyDescent="0.3">
      <c r="A30" s="100"/>
      <c r="B30" s="120"/>
      <c r="C30" s="121" t="s">
        <v>16</v>
      </c>
      <c r="D30" s="385">
        <f>SUM(D31:D47)</f>
        <v>671550604.84000003</v>
      </c>
      <c r="E30" s="386">
        <f>SUM(E31:E47)</f>
        <v>376557067.85000002</v>
      </c>
      <c r="F30" s="356"/>
      <c r="G30" s="385">
        <f>SUM(G31:G47)</f>
        <v>275689454.39999998</v>
      </c>
      <c r="H30" s="262">
        <f>SUM(H31:H47)</f>
        <v>16387</v>
      </c>
      <c r="I30" s="356"/>
      <c r="J30" s="385">
        <f>SUM(J31:J47)</f>
        <v>1113771899.51</v>
      </c>
      <c r="K30" s="254">
        <f>SUM(K31:K47)</f>
        <v>16387</v>
      </c>
      <c r="L30" s="346"/>
      <c r="M30" s="385">
        <f>SUM(M31:M47)</f>
        <v>24462832.240000002</v>
      </c>
      <c r="N30" s="386">
        <f>SUM(N31:N47)</f>
        <v>18999742.520000003</v>
      </c>
      <c r="O30" s="254">
        <f>SUM(O31:O47)</f>
        <v>16387</v>
      </c>
      <c r="P30" s="346"/>
      <c r="Q30" s="385">
        <f>SUM(Q31:Q47)</f>
        <v>683051252.64999998</v>
      </c>
      <c r="R30" s="254">
        <f>SUM(R31:R47)</f>
        <v>1109</v>
      </c>
      <c r="S30" s="346"/>
      <c r="T30" s="274"/>
    </row>
    <row r="31" spans="1:20" ht="15" customHeight="1" x14ac:dyDescent="0.25">
      <c r="A31" s="105">
        <v>1</v>
      </c>
      <c r="B31" s="14">
        <v>30070</v>
      </c>
      <c r="C31" s="299" t="s">
        <v>95</v>
      </c>
      <c r="D31" s="275">
        <v>28856523.640000001</v>
      </c>
      <c r="E31" s="276">
        <v>10761205.98</v>
      </c>
      <c r="F31" s="357">
        <f t="shared" si="3"/>
        <v>0.37292108066278495</v>
      </c>
      <c r="G31" s="275">
        <v>34877203.409999996</v>
      </c>
      <c r="H31" s="314">
        <v>1440</v>
      </c>
      <c r="I31" s="357">
        <f t="shared" si="4"/>
        <v>24220.280145833331</v>
      </c>
      <c r="J31" s="344">
        <v>85364855.510000005</v>
      </c>
      <c r="K31" s="255">
        <v>1440</v>
      </c>
      <c r="L31" s="347">
        <f t="shared" si="5"/>
        <v>59281.149659722229</v>
      </c>
      <c r="M31" s="344"/>
      <c r="N31" s="376"/>
      <c r="O31" s="255">
        <v>1440</v>
      </c>
      <c r="P31" s="347">
        <f t="shared" si="6"/>
        <v>0</v>
      </c>
      <c r="Q31" s="344">
        <v>53456326</v>
      </c>
      <c r="R31" s="255">
        <v>86</v>
      </c>
      <c r="S31" s="370">
        <f t="shared" si="7"/>
        <v>621585.18604651163</v>
      </c>
      <c r="T31" s="343" t="s">
        <v>195</v>
      </c>
    </row>
    <row r="32" spans="1:20" s="32" customFormat="1" ht="15" customHeight="1" x14ac:dyDescent="0.25">
      <c r="A32" s="105">
        <v>2</v>
      </c>
      <c r="B32" s="14">
        <v>30480</v>
      </c>
      <c r="C32" s="299" t="s">
        <v>161</v>
      </c>
      <c r="D32" s="275">
        <v>54018179.82</v>
      </c>
      <c r="E32" s="276">
        <v>35577858.07</v>
      </c>
      <c r="F32" s="357">
        <f>E32/D32</f>
        <v>0.65862748779305313</v>
      </c>
      <c r="G32" s="275">
        <v>28590221.68</v>
      </c>
      <c r="H32" s="314">
        <v>1207</v>
      </c>
      <c r="I32" s="357">
        <f>G32/H32</f>
        <v>23687.010505385253</v>
      </c>
      <c r="J32" s="344">
        <v>76147823.680000007</v>
      </c>
      <c r="K32" s="255">
        <v>1207</v>
      </c>
      <c r="L32" s="347">
        <f>J32/K32</f>
        <v>63088.503463131739</v>
      </c>
      <c r="M32" s="344">
        <v>1049695</v>
      </c>
      <c r="N32" s="376">
        <v>3378150</v>
      </c>
      <c r="O32" s="255">
        <v>1207</v>
      </c>
      <c r="P32" s="347">
        <f>(N32+M32)/O32</f>
        <v>3668.4714167357083</v>
      </c>
      <c r="Q32" s="344">
        <v>59196555.229999997</v>
      </c>
      <c r="R32" s="255">
        <v>93</v>
      </c>
      <c r="S32" s="370">
        <f>Q32/R32</f>
        <v>636522.09924731182</v>
      </c>
      <c r="T32" s="343" t="s">
        <v>191</v>
      </c>
    </row>
    <row r="33" spans="1:20" s="32" customFormat="1" ht="15" customHeight="1" x14ac:dyDescent="0.25">
      <c r="A33" s="105">
        <v>3</v>
      </c>
      <c r="B33" s="14">
        <v>30460</v>
      </c>
      <c r="C33" s="299" t="s">
        <v>96</v>
      </c>
      <c r="D33" s="275">
        <v>53550709.039999999</v>
      </c>
      <c r="E33" s="276">
        <v>38143086.450000003</v>
      </c>
      <c r="F33" s="357">
        <f>E33/D33</f>
        <v>0.712279764988897</v>
      </c>
      <c r="G33" s="275">
        <v>21017084.25</v>
      </c>
      <c r="H33" s="314">
        <v>1274</v>
      </c>
      <c r="I33" s="357">
        <f>G33/H33</f>
        <v>16496.926412872843</v>
      </c>
      <c r="J33" s="344">
        <v>78129310.530000001</v>
      </c>
      <c r="K33" s="255">
        <v>1274</v>
      </c>
      <c r="L33" s="347">
        <f>J33/K33</f>
        <v>61325.989427001572</v>
      </c>
      <c r="M33" s="275"/>
      <c r="N33" s="276"/>
      <c r="O33" s="255">
        <v>1274</v>
      </c>
      <c r="P33" s="347">
        <f>(N33+M33)/O33</f>
        <v>0</v>
      </c>
      <c r="Q33" s="344">
        <v>47412068.840000004</v>
      </c>
      <c r="R33" s="255">
        <v>82</v>
      </c>
      <c r="S33" s="370">
        <f>Q33/R33</f>
        <v>578195.96146341471</v>
      </c>
      <c r="T33" s="343" t="s">
        <v>193</v>
      </c>
    </row>
    <row r="34" spans="1:20" s="32" customFormat="1" ht="15" customHeight="1" x14ac:dyDescent="0.25">
      <c r="A34" s="105">
        <v>4</v>
      </c>
      <c r="B34" s="17">
        <v>30030</v>
      </c>
      <c r="C34" s="404" t="s">
        <v>94</v>
      </c>
      <c r="D34" s="278">
        <v>24322470.420000002</v>
      </c>
      <c r="E34" s="280">
        <v>11095023.949999999</v>
      </c>
      <c r="F34" s="359">
        <f>E34/D34</f>
        <v>0.45616352937885485</v>
      </c>
      <c r="G34" s="278">
        <v>15267272.529999999</v>
      </c>
      <c r="H34" s="314">
        <v>960</v>
      </c>
      <c r="I34" s="359">
        <f>G34/H34</f>
        <v>15903.408885416666</v>
      </c>
      <c r="J34" s="278">
        <v>50352034.490000002</v>
      </c>
      <c r="K34" s="257">
        <v>960</v>
      </c>
      <c r="L34" s="349">
        <f>J34/K34</f>
        <v>52450.035927083336</v>
      </c>
      <c r="M34" s="278">
        <v>393812</v>
      </c>
      <c r="N34" s="280">
        <v>2275273</v>
      </c>
      <c r="O34" s="257">
        <v>960</v>
      </c>
      <c r="P34" s="349">
        <f>(N34+M34)/O34</f>
        <v>2780.296875</v>
      </c>
      <c r="Q34" s="278">
        <v>41873980.369999997</v>
      </c>
      <c r="R34" s="255">
        <v>66</v>
      </c>
      <c r="S34" s="372">
        <f>Q34/R34</f>
        <v>634454.24803030305</v>
      </c>
      <c r="T34" s="277" t="s">
        <v>200</v>
      </c>
    </row>
    <row r="35" spans="1:20" s="32" customFormat="1" ht="15" customHeight="1" x14ac:dyDescent="0.25">
      <c r="A35" s="105">
        <v>5</v>
      </c>
      <c r="B35" s="14">
        <v>31000</v>
      </c>
      <c r="C35" s="299" t="s">
        <v>97</v>
      </c>
      <c r="D35" s="275">
        <v>41974060.640000001</v>
      </c>
      <c r="E35" s="276">
        <v>22874956.449999999</v>
      </c>
      <c r="F35" s="357">
        <f>E35/D35</f>
        <v>0.54497840097464534</v>
      </c>
      <c r="G35" s="275">
        <v>14357468.130000001</v>
      </c>
      <c r="H35" s="314">
        <v>1024</v>
      </c>
      <c r="I35" s="357">
        <f>G35/H35</f>
        <v>14020.964970703126</v>
      </c>
      <c r="J35" s="344">
        <v>63805532.93</v>
      </c>
      <c r="K35" s="255">
        <v>1024</v>
      </c>
      <c r="L35" s="347">
        <f>J35/K35</f>
        <v>62310.090751953125</v>
      </c>
      <c r="M35" s="344">
        <v>1345359.36</v>
      </c>
      <c r="N35" s="376">
        <v>2726621.71</v>
      </c>
      <c r="O35" s="255">
        <v>1024</v>
      </c>
      <c r="P35" s="347">
        <f>(N35+M35)/O35</f>
        <v>3976.5440136718753</v>
      </c>
      <c r="Q35" s="344">
        <v>39191942.450000003</v>
      </c>
      <c r="R35" s="255">
        <v>65</v>
      </c>
      <c r="S35" s="370">
        <f>Q35/R35</f>
        <v>602952.96076923085</v>
      </c>
      <c r="T35" s="343" t="s">
        <v>190</v>
      </c>
    </row>
    <row r="36" spans="1:20" ht="15" customHeight="1" x14ac:dyDescent="0.25">
      <c r="A36" s="105">
        <v>6</v>
      </c>
      <c r="B36" s="14">
        <v>30130</v>
      </c>
      <c r="C36" s="299" t="s">
        <v>1</v>
      </c>
      <c r="D36" s="275">
        <v>21488807.239999998</v>
      </c>
      <c r="E36" s="276">
        <v>11051270.699999999</v>
      </c>
      <c r="F36" s="357">
        <f t="shared" si="3"/>
        <v>0.51428032168434124</v>
      </c>
      <c r="G36" s="275">
        <v>13908237.300000001</v>
      </c>
      <c r="H36" s="314">
        <v>516</v>
      </c>
      <c r="I36" s="357">
        <f t="shared" si="4"/>
        <v>26953.948255813953</v>
      </c>
      <c r="J36" s="344">
        <v>66656574.780000001</v>
      </c>
      <c r="K36" s="255">
        <v>516</v>
      </c>
      <c r="L36" s="347">
        <f t="shared" si="5"/>
        <v>129179.40848837209</v>
      </c>
      <c r="M36" s="344"/>
      <c r="N36" s="376"/>
      <c r="O36" s="255">
        <v>516</v>
      </c>
      <c r="P36" s="347">
        <f t="shared" si="6"/>
        <v>0</v>
      </c>
      <c r="Q36" s="344">
        <v>28771775.32</v>
      </c>
      <c r="R36" s="255">
        <v>43</v>
      </c>
      <c r="S36" s="370">
        <f t="shared" si="7"/>
        <v>669111.05395348836</v>
      </c>
      <c r="T36" s="343" t="s">
        <v>207</v>
      </c>
    </row>
    <row r="37" spans="1:20" ht="15" customHeight="1" x14ac:dyDescent="0.25">
      <c r="A37" s="105">
        <v>7</v>
      </c>
      <c r="B37" s="14">
        <v>30160</v>
      </c>
      <c r="C37" s="299" t="s">
        <v>2</v>
      </c>
      <c r="D37" s="275">
        <v>40506249.619999997</v>
      </c>
      <c r="E37" s="276">
        <v>11676358.24</v>
      </c>
      <c r="F37" s="357">
        <f t="shared" si="3"/>
        <v>0.28826065976334642</v>
      </c>
      <c r="G37" s="275">
        <v>12471665.380000001</v>
      </c>
      <c r="H37" s="314">
        <v>1062</v>
      </c>
      <c r="I37" s="357">
        <f t="shared" si="4"/>
        <v>11743.56438794727</v>
      </c>
      <c r="J37" s="344">
        <v>56207195.93</v>
      </c>
      <c r="K37" s="255">
        <v>1062</v>
      </c>
      <c r="L37" s="347">
        <f t="shared" si="5"/>
        <v>52925.796544256118</v>
      </c>
      <c r="M37" s="344">
        <v>441825.37</v>
      </c>
      <c r="N37" s="376">
        <v>2725247.36</v>
      </c>
      <c r="O37" s="255">
        <v>1062</v>
      </c>
      <c r="P37" s="347">
        <f t="shared" si="6"/>
        <v>2982.1777118644068</v>
      </c>
      <c r="Q37" s="344">
        <v>35584962.740000002</v>
      </c>
      <c r="R37" s="255">
        <v>55</v>
      </c>
      <c r="S37" s="370">
        <f t="shared" si="7"/>
        <v>646999.3225454546</v>
      </c>
      <c r="T37" s="396" t="s">
        <v>205</v>
      </c>
    </row>
    <row r="38" spans="1:20" ht="15" customHeight="1" x14ac:dyDescent="0.25">
      <c r="A38" s="105">
        <v>8</v>
      </c>
      <c r="B38" s="14">
        <v>30310</v>
      </c>
      <c r="C38" s="299" t="s">
        <v>17</v>
      </c>
      <c r="D38" s="275">
        <v>38352929.100000001</v>
      </c>
      <c r="E38" s="276">
        <v>21917812.34</v>
      </c>
      <c r="F38" s="357">
        <f t="shared" si="3"/>
        <v>0.57147688206166236</v>
      </c>
      <c r="G38" s="275">
        <v>8111452.1699999999</v>
      </c>
      <c r="H38" s="314">
        <v>578</v>
      </c>
      <c r="I38" s="357">
        <f t="shared" si="4"/>
        <v>14033.654273356402</v>
      </c>
      <c r="J38" s="344">
        <v>40671625.060000002</v>
      </c>
      <c r="K38" s="255">
        <v>578</v>
      </c>
      <c r="L38" s="347">
        <f t="shared" si="5"/>
        <v>70366.133321799309</v>
      </c>
      <c r="M38" s="344">
        <v>329728.13</v>
      </c>
      <c r="N38" s="376">
        <v>1436541.46</v>
      </c>
      <c r="O38" s="255">
        <v>578</v>
      </c>
      <c r="P38" s="347">
        <f t="shared" si="6"/>
        <v>3055.8297404844288</v>
      </c>
      <c r="Q38" s="344">
        <v>23584070.699999999</v>
      </c>
      <c r="R38" s="255">
        <v>41</v>
      </c>
      <c r="S38" s="370">
        <f t="shared" si="7"/>
        <v>575221.23658536584</v>
      </c>
      <c r="T38" s="343" t="s">
        <v>199</v>
      </c>
    </row>
    <row r="39" spans="1:20" ht="15" customHeight="1" x14ac:dyDescent="0.25">
      <c r="A39" s="145">
        <v>9</v>
      </c>
      <c r="B39" s="14">
        <v>30440</v>
      </c>
      <c r="C39" s="299" t="s">
        <v>18</v>
      </c>
      <c r="D39" s="275">
        <v>55459011.530000001</v>
      </c>
      <c r="E39" s="276">
        <v>35389995.759999998</v>
      </c>
      <c r="F39" s="357">
        <f t="shared" si="3"/>
        <v>0.63812885920002616</v>
      </c>
      <c r="G39" s="275">
        <v>10088160.9</v>
      </c>
      <c r="H39" s="314">
        <v>829</v>
      </c>
      <c r="I39" s="357">
        <f t="shared" si="4"/>
        <v>12169.072255729796</v>
      </c>
      <c r="J39" s="344">
        <v>52467160.859999999</v>
      </c>
      <c r="K39" s="255">
        <v>829</v>
      </c>
      <c r="L39" s="347">
        <f t="shared" si="5"/>
        <v>63289.699469240048</v>
      </c>
      <c r="M39" s="344"/>
      <c r="N39" s="376"/>
      <c r="O39" s="255">
        <v>829</v>
      </c>
      <c r="P39" s="347">
        <f t="shared" si="6"/>
        <v>0</v>
      </c>
      <c r="Q39" s="344">
        <v>32496458</v>
      </c>
      <c r="R39" s="255">
        <v>54</v>
      </c>
      <c r="S39" s="370">
        <f t="shared" si="7"/>
        <v>601786.25925925921</v>
      </c>
      <c r="T39" s="343" t="s">
        <v>189</v>
      </c>
    </row>
    <row r="40" spans="1:20" ht="15" customHeight="1" x14ac:dyDescent="0.25">
      <c r="A40" s="143">
        <v>10</v>
      </c>
      <c r="B40" s="14">
        <v>30500</v>
      </c>
      <c r="C40" s="299" t="s">
        <v>19</v>
      </c>
      <c r="D40" s="275">
        <v>13033526.84</v>
      </c>
      <c r="E40" s="276">
        <v>5357885.21</v>
      </c>
      <c r="F40" s="357">
        <f t="shared" si="3"/>
        <v>0.41108483342794117</v>
      </c>
      <c r="G40" s="275">
        <v>10198057.73</v>
      </c>
      <c r="H40" s="314">
        <v>401</v>
      </c>
      <c r="I40" s="357">
        <f t="shared" si="4"/>
        <v>25431.565411471322</v>
      </c>
      <c r="J40" s="344">
        <v>28533066.59</v>
      </c>
      <c r="K40" s="255">
        <v>401</v>
      </c>
      <c r="L40" s="347">
        <f t="shared" si="5"/>
        <v>71154.779526184531</v>
      </c>
      <c r="M40" s="344"/>
      <c r="N40" s="376"/>
      <c r="O40" s="255">
        <v>401</v>
      </c>
      <c r="P40" s="347">
        <f t="shared" si="6"/>
        <v>0</v>
      </c>
      <c r="Q40" s="344">
        <v>17135368</v>
      </c>
      <c r="R40" s="255">
        <v>25</v>
      </c>
      <c r="S40" s="370">
        <f t="shared" si="7"/>
        <v>685414.72</v>
      </c>
      <c r="T40" s="343" t="s">
        <v>195</v>
      </c>
    </row>
    <row r="41" spans="1:20" ht="15" customHeight="1" x14ac:dyDescent="0.25">
      <c r="A41" s="143">
        <v>11</v>
      </c>
      <c r="B41" s="14">
        <v>30530</v>
      </c>
      <c r="C41" s="299" t="s">
        <v>21</v>
      </c>
      <c r="D41" s="275">
        <v>44967989.600000001</v>
      </c>
      <c r="E41" s="276">
        <v>25046549.350000001</v>
      </c>
      <c r="F41" s="357">
        <f t="shared" si="3"/>
        <v>0.55698619335208177</v>
      </c>
      <c r="G41" s="275">
        <v>8827054.0399999991</v>
      </c>
      <c r="H41" s="314">
        <v>1463</v>
      </c>
      <c r="I41" s="357">
        <f t="shared" si="4"/>
        <v>6033.5297607655493</v>
      </c>
      <c r="J41" s="344">
        <v>86477336.930000007</v>
      </c>
      <c r="K41" s="255">
        <v>1463</v>
      </c>
      <c r="L41" s="347">
        <f t="shared" si="5"/>
        <v>59109.594620642521</v>
      </c>
      <c r="M41" s="344"/>
      <c r="N41" s="376"/>
      <c r="O41" s="255">
        <v>1463</v>
      </c>
      <c r="P41" s="347">
        <f t="shared" si="6"/>
        <v>0</v>
      </c>
      <c r="Q41" s="344">
        <v>54246036</v>
      </c>
      <c r="R41" s="255">
        <v>90</v>
      </c>
      <c r="S41" s="370">
        <f t="shared" si="7"/>
        <v>602733.73333333328</v>
      </c>
      <c r="T41" s="343" t="s">
        <v>190</v>
      </c>
    </row>
    <row r="42" spans="1:20" ht="15" customHeight="1" x14ac:dyDescent="0.25">
      <c r="A42" s="143">
        <v>12</v>
      </c>
      <c r="B42" s="14">
        <v>30640</v>
      </c>
      <c r="C42" s="299" t="s">
        <v>24</v>
      </c>
      <c r="D42" s="275">
        <v>18650013.079999998</v>
      </c>
      <c r="E42" s="276">
        <v>9600463.25</v>
      </c>
      <c r="F42" s="357">
        <f>E42/D42</f>
        <v>0.51476978642419269</v>
      </c>
      <c r="G42" s="275">
        <v>13977683</v>
      </c>
      <c r="H42" s="314">
        <v>921</v>
      </c>
      <c r="I42" s="357">
        <f t="shared" si="4"/>
        <v>15176.637350705754</v>
      </c>
      <c r="J42" s="344">
        <v>54555294.43</v>
      </c>
      <c r="K42" s="255">
        <v>921</v>
      </c>
      <c r="L42" s="347">
        <f t="shared" si="5"/>
        <v>59234.847372421282</v>
      </c>
      <c r="M42" s="344"/>
      <c r="N42" s="376"/>
      <c r="O42" s="255">
        <v>921</v>
      </c>
      <c r="P42" s="347">
        <f t="shared" si="6"/>
        <v>0</v>
      </c>
      <c r="Q42" s="344">
        <v>35404667</v>
      </c>
      <c r="R42" s="255">
        <v>56</v>
      </c>
      <c r="S42" s="370">
        <f t="shared" si="7"/>
        <v>632226.19642857148</v>
      </c>
      <c r="T42" s="343" t="s">
        <v>190</v>
      </c>
    </row>
    <row r="43" spans="1:20" ht="15" customHeight="1" x14ac:dyDescent="0.25">
      <c r="A43" s="143">
        <v>13</v>
      </c>
      <c r="B43" s="14">
        <v>30650</v>
      </c>
      <c r="C43" s="299" t="s">
        <v>25</v>
      </c>
      <c r="D43" s="275">
        <v>33527415.719999999</v>
      </c>
      <c r="E43" s="276">
        <v>16813419.469999999</v>
      </c>
      <c r="F43" s="357">
        <f t="shared" si="3"/>
        <v>0.50148271523266685</v>
      </c>
      <c r="G43" s="275">
        <v>17354585.710000001</v>
      </c>
      <c r="H43" s="314">
        <v>881</v>
      </c>
      <c r="I43" s="357">
        <f t="shared" si="4"/>
        <v>19698.735198637911</v>
      </c>
      <c r="J43" s="344">
        <v>71197915.450000003</v>
      </c>
      <c r="K43" s="255">
        <v>881</v>
      </c>
      <c r="L43" s="347">
        <f t="shared" si="5"/>
        <v>80814.887003405223</v>
      </c>
      <c r="M43" s="344"/>
      <c r="N43" s="376"/>
      <c r="O43" s="255">
        <v>881</v>
      </c>
      <c r="P43" s="347">
        <f t="shared" si="6"/>
        <v>0</v>
      </c>
      <c r="Q43" s="344">
        <v>41412300</v>
      </c>
      <c r="R43" s="255">
        <v>63</v>
      </c>
      <c r="S43" s="370">
        <f t="shared" si="7"/>
        <v>657338.09523809527</v>
      </c>
      <c r="T43" s="343" t="s">
        <v>195</v>
      </c>
    </row>
    <row r="44" spans="1:20" ht="15" customHeight="1" x14ac:dyDescent="0.25">
      <c r="A44" s="143">
        <v>14</v>
      </c>
      <c r="B44" s="14">
        <v>30790</v>
      </c>
      <c r="C44" s="299" t="s">
        <v>26</v>
      </c>
      <c r="D44" s="275">
        <v>14942802.859999999</v>
      </c>
      <c r="E44" s="276">
        <v>6245931.5800000001</v>
      </c>
      <c r="F44" s="357">
        <f t="shared" si="3"/>
        <v>0.41798929146817376</v>
      </c>
      <c r="G44" s="275">
        <v>15350912.48</v>
      </c>
      <c r="H44" s="314">
        <v>699</v>
      </c>
      <c r="I44" s="357">
        <f t="shared" si="4"/>
        <v>21961.248183118743</v>
      </c>
      <c r="J44" s="344">
        <v>44390532.960000001</v>
      </c>
      <c r="K44" s="255">
        <v>699</v>
      </c>
      <c r="L44" s="347">
        <f t="shared" si="5"/>
        <v>63505.769613733908</v>
      </c>
      <c r="M44" s="344"/>
      <c r="N44" s="376"/>
      <c r="O44" s="255">
        <v>699</v>
      </c>
      <c r="P44" s="347">
        <f t="shared" si="6"/>
        <v>0</v>
      </c>
      <c r="Q44" s="344">
        <v>28628860</v>
      </c>
      <c r="R44" s="255">
        <v>50</v>
      </c>
      <c r="S44" s="370">
        <f t="shared" si="7"/>
        <v>572577.19999999995</v>
      </c>
      <c r="T44" s="343" t="s">
        <v>190</v>
      </c>
    </row>
    <row r="45" spans="1:20" ht="15" customHeight="1" x14ac:dyDescent="0.25">
      <c r="A45" s="143">
        <v>15</v>
      </c>
      <c r="B45" s="14">
        <v>30890</v>
      </c>
      <c r="C45" s="299" t="s">
        <v>7</v>
      </c>
      <c r="D45" s="275">
        <v>43654745.030000001</v>
      </c>
      <c r="E45" s="276">
        <v>27709735.559999999</v>
      </c>
      <c r="F45" s="357">
        <f t="shared" si="3"/>
        <v>0.63474739208664666</v>
      </c>
      <c r="G45" s="275">
        <v>7693933.6299999999</v>
      </c>
      <c r="H45" s="314">
        <v>706</v>
      </c>
      <c r="I45" s="357">
        <f t="shared" si="4"/>
        <v>10897.922988668555</v>
      </c>
      <c r="J45" s="344">
        <v>46334113.490000002</v>
      </c>
      <c r="K45" s="255">
        <v>706</v>
      </c>
      <c r="L45" s="347">
        <f t="shared" si="5"/>
        <v>65629.055934844189</v>
      </c>
      <c r="M45" s="344"/>
      <c r="N45" s="376"/>
      <c r="O45" s="255">
        <v>706</v>
      </c>
      <c r="P45" s="347">
        <f t="shared" si="6"/>
        <v>0</v>
      </c>
      <c r="Q45" s="344">
        <v>26450941.550000001</v>
      </c>
      <c r="R45" s="255">
        <v>41</v>
      </c>
      <c r="S45" s="370">
        <f t="shared" si="7"/>
        <v>645144.91585365857</v>
      </c>
      <c r="T45" s="343" t="s">
        <v>190</v>
      </c>
    </row>
    <row r="46" spans="1:20" ht="15" customHeight="1" x14ac:dyDescent="0.25">
      <c r="A46" s="143">
        <v>16</v>
      </c>
      <c r="B46" s="14">
        <v>30940</v>
      </c>
      <c r="C46" s="299" t="s">
        <v>10</v>
      </c>
      <c r="D46" s="275">
        <v>44059512.539999999</v>
      </c>
      <c r="E46" s="276">
        <v>19801343.219999999</v>
      </c>
      <c r="F46" s="357">
        <f t="shared" si="3"/>
        <v>0.44942265763887179</v>
      </c>
      <c r="G46" s="275">
        <v>19805988.010000002</v>
      </c>
      <c r="H46" s="314">
        <v>1144</v>
      </c>
      <c r="I46" s="357">
        <f t="shared" si="4"/>
        <v>17312.926582167835</v>
      </c>
      <c r="J46" s="344">
        <v>66170568.189999998</v>
      </c>
      <c r="K46" s="255">
        <v>1144</v>
      </c>
      <c r="L46" s="347">
        <f t="shared" si="5"/>
        <v>57841.405760489506</v>
      </c>
      <c r="M46" s="344">
        <v>635901.07999999996</v>
      </c>
      <c r="N46" s="376">
        <v>2460100</v>
      </c>
      <c r="O46" s="255">
        <v>1144</v>
      </c>
      <c r="P46" s="347">
        <f t="shared" si="6"/>
        <v>2706.2946503496505</v>
      </c>
      <c r="Q46" s="344">
        <v>41570336</v>
      </c>
      <c r="R46" s="255">
        <v>75</v>
      </c>
      <c r="S46" s="370">
        <f t="shared" si="7"/>
        <v>554271.14666666661</v>
      </c>
      <c r="T46" s="343" t="s">
        <v>202</v>
      </c>
    </row>
    <row r="47" spans="1:20" ht="15" customHeight="1" thickBot="1" x14ac:dyDescent="0.3">
      <c r="A47" s="105">
        <v>17</v>
      </c>
      <c r="B47" s="269">
        <v>31480</v>
      </c>
      <c r="C47" s="300" t="s">
        <v>98</v>
      </c>
      <c r="D47" s="283">
        <v>100185658.12</v>
      </c>
      <c r="E47" s="284">
        <v>67494172.269999996</v>
      </c>
      <c r="F47" s="361">
        <f t="shared" si="3"/>
        <v>0.67369096072770296</v>
      </c>
      <c r="G47" s="283">
        <v>23792474.050000001</v>
      </c>
      <c r="H47" s="313">
        <v>1282</v>
      </c>
      <c r="I47" s="361">
        <f t="shared" si="4"/>
        <v>18558.872113884558</v>
      </c>
      <c r="J47" s="399">
        <v>146310957.69999999</v>
      </c>
      <c r="K47" s="270">
        <v>1282</v>
      </c>
      <c r="L47" s="351">
        <f t="shared" si="5"/>
        <v>114127.11209048361</v>
      </c>
      <c r="M47" s="399">
        <v>20266511.300000001</v>
      </c>
      <c r="N47" s="400">
        <v>3997808.99</v>
      </c>
      <c r="O47" s="270">
        <v>1282</v>
      </c>
      <c r="P47" s="351">
        <f t="shared" si="6"/>
        <v>18926.926903276129</v>
      </c>
      <c r="Q47" s="399">
        <v>76634604.450000003</v>
      </c>
      <c r="R47" s="258">
        <v>124</v>
      </c>
      <c r="S47" s="374">
        <f t="shared" si="7"/>
        <v>618021.00362903229</v>
      </c>
      <c r="T47" s="396" t="s">
        <v>208</v>
      </c>
    </row>
    <row r="48" spans="1:20" ht="15" customHeight="1" thickBot="1" x14ac:dyDescent="0.3">
      <c r="A48" s="11"/>
      <c r="B48" s="120"/>
      <c r="C48" s="122" t="s">
        <v>27</v>
      </c>
      <c r="D48" s="388">
        <f>SUM(D49:D67)</f>
        <v>653859915.85000002</v>
      </c>
      <c r="E48" s="386">
        <f>SUM(E49:E67)</f>
        <v>335509649.18000001</v>
      </c>
      <c r="F48" s="356"/>
      <c r="G48" s="385">
        <f>SUM(G49:G67)</f>
        <v>394791539.34999996</v>
      </c>
      <c r="H48" s="262">
        <f>SUM(H49:H67)</f>
        <v>18819</v>
      </c>
      <c r="I48" s="356"/>
      <c r="J48" s="385">
        <f>SUM(J49:J67)</f>
        <v>1556964963.9000001</v>
      </c>
      <c r="K48" s="254">
        <f>SUM(K49:K67)</f>
        <v>18819</v>
      </c>
      <c r="L48" s="346"/>
      <c r="M48" s="385">
        <f>SUM(M49:M67)</f>
        <v>55072489.169999994</v>
      </c>
      <c r="N48" s="386">
        <f>SUM(N49:N67)</f>
        <v>37326729.239999995</v>
      </c>
      <c r="O48" s="254">
        <f>SUM(O49:O67)</f>
        <v>18819</v>
      </c>
      <c r="P48" s="346"/>
      <c r="Q48" s="385">
        <f>SUM(Q49:Q67)</f>
        <v>899153520.40399992</v>
      </c>
      <c r="R48" s="254">
        <f>SUM(R49:R67)</f>
        <v>1493</v>
      </c>
      <c r="S48" s="346"/>
      <c r="T48" s="274"/>
    </row>
    <row r="49" spans="1:20" ht="15" customHeight="1" x14ac:dyDescent="0.25">
      <c r="A49" s="110">
        <v>1</v>
      </c>
      <c r="B49" s="17">
        <v>40010</v>
      </c>
      <c r="C49" s="303" t="s">
        <v>100</v>
      </c>
      <c r="D49" s="279">
        <v>187870591.36000001</v>
      </c>
      <c r="E49" s="280">
        <v>102172150.78</v>
      </c>
      <c r="F49" s="359">
        <f t="shared" si="3"/>
        <v>0.54384323826509084</v>
      </c>
      <c r="G49" s="278">
        <v>89392829.870000005</v>
      </c>
      <c r="H49" s="312">
        <v>2291</v>
      </c>
      <c r="I49" s="359">
        <f t="shared" si="4"/>
        <v>39019.131326931471</v>
      </c>
      <c r="J49" s="379">
        <v>292613468.92000002</v>
      </c>
      <c r="K49" s="257">
        <v>2291</v>
      </c>
      <c r="L49" s="349">
        <f t="shared" si="5"/>
        <v>127723.03313836754</v>
      </c>
      <c r="M49" s="377">
        <v>19862874.239999998</v>
      </c>
      <c r="N49" s="378">
        <v>7095340</v>
      </c>
      <c r="O49" s="259">
        <v>2291</v>
      </c>
      <c r="P49" s="367">
        <f t="shared" si="6"/>
        <v>11767.00752509821</v>
      </c>
      <c r="Q49" s="379">
        <v>163184313.38</v>
      </c>
      <c r="R49" s="257">
        <v>230</v>
      </c>
      <c r="S49" s="372">
        <f t="shared" si="7"/>
        <v>709497.01469565218</v>
      </c>
      <c r="T49" s="343" t="s">
        <v>192</v>
      </c>
    </row>
    <row r="50" spans="1:20" s="32" customFormat="1" ht="15" customHeight="1" x14ac:dyDescent="0.25">
      <c r="A50" s="110">
        <v>2</v>
      </c>
      <c r="B50" s="14">
        <v>40030</v>
      </c>
      <c r="C50" s="301" t="s">
        <v>170</v>
      </c>
      <c r="D50" s="287">
        <v>7766921.0199999996</v>
      </c>
      <c r="E50" s="287">
        <v>2307398.2200000002</v>
      </c>
      <c r="F50" s="357">
        <f>E50/D50</f>
        <v>0.29708017038648865</v>
      </c>
      <c r="G50" s="275">
        <v>10324210.73</v>
      </c>
      <c r="H50" s="314">
        <v>679</v>
      </c>
      <c r="I50" s="357">
        <f>G50/H50</f>
        <v>15205.023166421208</v>
      </c>
      <c r="J50" s="344">
        <v>39205736.850000001</v>
      </c>
      <c r="K50" s="255">
        <v>679</v>
      </c>
      <c r="L50" s="347">
        <f>J50/K50</f>
        <v>57740.407731958767</v>
      </c>
      <c r="M50" s="344"/>
      <c r="N50" s="376"/>
      <c r="O50" s="255">
        <v>679</v>
      </c>
      <c r="P50" s="347">
        <f>(N50+M50)/O50</f>
        <v>0</v>
      </c>
      <c r="Q50" s="344">
        <v>23852649.800000001</v>
      </c>
      <c r="R50" s="255">
        <v>49</v>
      </c>
      <c r="S50" s="370">
        <f>Q50/R50</f>
        <v>486788.77142857143</v>
      </c>
      <c r="T50" s="343" t="s">
        <v>197</v>
      </c>
    </row>
    <row r="51" spans="1:20" s="32" customFormat="1" ht="15" customHeight="1" x14ac:dyDescent="0.25">
      <c r="A51" s="110">
        <v>3</v>
      </c>
      <c r="B51" s="14">
        <v>40410</v>
      </c>
      <c r="C51" s="301" t="s">
        <v>104</v>
      </c>
      <c r="D51" s="287">
        <v>88857878.819999993</v>
      </c>
      <c r="E51" s="276">
        <v>41622860.960000001</v>
      </c>
      <c r="F51" s="357">
        <f>E51/D51</f>
        <v>0.46842060054478357</v>
      </c>
      <c r="G51" s="275">
        <v>51264435.009999998</v>
      </c>
      <c r="H51" s="314">
        <v>1900</v>
      </c>
      <c r="I51" s="357">
        <f>G51/H51</f>
        <v>26981.281584210526</v>
      </c>
      <c r="J51" s="344">
        <v>143145222.16</v>
      </c>
      <c r="K51" s="255">
        <v>1900</v>
      </c>
      <c r="L51" s="347">
        <f>J51/K51</f>
        <v>75339.590610526313</v>
      </c>
      <c r="M51" s="344">
        <v>5384163.4500000002</v>
      </c>
      <c r="N51" s="376">
        <v>7613960</v>
      </c>
      <c r="O51" s="255">
        <v>1900</v>
      </c>
      <c r="P51" s="347">
        <f>(N51+M51)/O51</f>
        <v>6841.1176052631572</v>
      </c>
      <c r="Q51" s="344">
        <v>88302160</v>
      </c>
      <c r="R51" s="255">
        <v>149</v>
      </c>
      <c r="S51" s="370">
        <f>Q51/R51</f>
        <v>592631.94630872482</v>
      </c>
      <c r="T51" s="343" t="s">
        <v>189</v>
      </c>
    </row>
    <row r="52" spans="1:20" ht="15" customHeight="1" x14ac:dyDescent="0.25">
      <c r="A52" s="108">
        <v>4</v>
      </c>
      <c r="B52" s="14">
        <v>40011</v>
      </c>
      <c r="C52" s="301" t="s">
        <v>101</v>
      </c>
      <c r="D52" s="287">
        <v>78684939.109999999</v>
      </c>
      <c r="E52" s="288">
        <v>52440932.859999999</v>
      </c>
      <c r="F52" s="359">
        <f t="shared" si="3"/>
        <v>0.66646722299280936</v>
      </c>
      <c r="G52" s="275">
        <v>44708094.140000001</v>
      </c>
      <c r="H52" s="314">
        <v>2314</v>
      </c>
      <c r="I52" s="357">
        <f t="shared" si="4"/>
        <v>19320.697554019014</v>
      </c>
      <c r="J52" s="344">
        <v>143942762.5</v>
      </c>
      <c r="K52" s="255">
        <v>2314</v>
      </c>
      <c r="L52" s="347">
        <f t="shared" si="5"/>
        <v>62205.169619706139</v>
      </c>
      <c r="M52" s="344">
        <v>2000852.2</v>
      </c>
      <c r="N52" s="376">
        <v>5777370</v>
      </c>
      <c r="O52" s="255">
        <v>2314</v>
      </c>
      <c r="P52" s="347">
        <f t="shared" si="6"/>
        <v>3361.3751944684532</v>
      </c>
      <c r="Q52" s="344">
        <v>89116589.609999999</v>
      </c>
      <c r="R52" s="255">
        <v>150</v>
      </c>
      <c r="S52" s="370">
        <f t="shared" si="7"/>
        <v>594110.59739999997</v>
      </c>
      <c r="T52" s="343" t="s">
        <v>199</v>
      </c>
    </row>
    <row r="53" spans="1:20" s="32" customFormat="1" ht="15" customHeight="1" x14ac:dyDescent="0.25">
      <c r="A53" s="108">
        <v>5</v>
      </c>
      <c r="B53" s="14">
        <v>40080</v>
      </c>
      <c r="C53" s="301" t="s">
        <v>102</v>
      </c>
      <c r="D53" s="287">
        <v>17613469.829999998</v>
      </c>
      <c r="E53" s="276">
        <v>2793461.93</v>
      </c>
      <c r="F53" s="357">
        <f>E53/D53</f>
        <v>0.15859804779873976</v>
      </c>
      <c r="G53" s="275">
        <v>15510280.5</v>
      </c>
      <c r="H53" s="314">
        <v>1288</v>
      </c>
      <c r="I53" s="357">
        <f>G53/H53</f>
        <v>12042.143245341615</v>
      </c>
      <c r="J53" s="344">
        <v>72188653.629999995</v>
      </c>
      <c r="K53" s="255">
        <v>1288</v>
      </c>
      <c r="L53" s="347">
        <f>J53/K53</f>
        <v>56047.091327639748</v>
      </c>
      <c r="M53" s="344">
        <v>641224.98</v>
      </c>
      <c r="N53" s="376">
        <v>3316420</v>
      </c>
      <c r="O53" s="255">
        <v>1288</v>
      </c>
      <c r="P53" s="347">
        <f>(N53+M53)/O53</f>
        <v>3072.7057298136647</v>
      </c>
      <c r="Q53" s="344">
        <v>41483717.719999999</v>
      </c>
      <c r="R53" s="255">
        <v>74</v>
      </c>
      <c r="S53" s="370">
        <f>Q53/R53</f>
        <v>560590.78</v>
      </c>
      <c r="T53" s="343" t="s">
        <v>190</v>
      </c>
    </row>
    <row r="54" spans="1:20" s="32" customFormat="1" ht="15" customHeight="1" x14ac:dyDescent="0.25">
      <c r="A54" s="108">
        <v>6</v>
      </c>
      <c r="B54" s="14">
        <v>40100</v>
      </c>
      <c r="C54" s="301" t="s">
        <v>103</v>
      </c>
      <c r="D54" s="287">
        <v>11389762.59</v>
      </c>
      <c r="E54" s="276">
        <v>4830634.04</v>
      </c>
      <c r="F54" s="357">
        <f>E54/D54</f>
        <v>0.42412069626817395</v>
      </c>
      <c r="G54" s="275">
        <v>13945552.92</v>
      </c>
      <c r="H54" s="314">
        <v>1048</v>
      </c>
      <c r="I54" s="357">
        <f>G54/H54</f>
        <v>13306.825305343511</v>
      </c>
      <c r="J54" s="344">
        <v>140475942.21000001</v>
      </c>
      <c r="K54" s="255">
        <v>1048</v>
      </c>
      <c r="L54" s="347">
        <f>J54/K54</f>
        <v>134041.92958969466</v>
      </c>
      <c r="M54" s="344">
        <v>14037090.24</v>
      </c>
      <c r="N54" s="376">
        <v>2961257</v>
      </c>
      <c r="O54" s="255">
        <v>1048</v>
      </c>
      <c r="P54" s="347">
        <f>(N54+M54)/O54</f>
        <v>16219.796984732826</v>
      </c>
      <c r="Q54" s="344">
        <v>74620030.560000002</v>
      </c>
      <c r="R54" s="255">
        <v>129</v>
      </c>
      <c r="S54" s="370">
        <f>Q54/R54</f>
        <v>578449.84930232563</v>
      </c>
      <c r="T54" s="343" t="s">
        <v>199</v>
      </c>
    </row>
    <row r="55" spans="1:20" ht="15" customHeight="1" x14ac:dyDescent="0.25">
      <c r="A55" s="108">
        <v>7</v>
      </c>
      <c r="B55" s="14">
        <v>40020</v>
      </c>
      <c r="C55" s="301" t="s">
        <v>122</v>
      </c>
      <c r="D55" s="287">
        <v>56093092.469999999</v>
      </c>
      <c r="E55" s="276">
        <v>41087794.090000004</v>
      </c>
      <c r="F55" s="357">
        <f t="shared" si="3"/>
        <v>0.732492937735155</v>
      </c>
      <c r="G55" s="275">
        <v>28630524.899999999</v>
      </c>
      <c r="H55" s="314">
        <v>345</v>
      </c>
      <c r="I55" s="357">
        <f t="shared" si="4"/>
        <v>82987.028695652174</v>
      </c>
      <c r="J55" s="344">
        <v>102201001.09</v>
      </c>
      <c r="K55" s="255">
        <v>345</v>
      </c>
      <c r="L55" s="347">
        <f t="shared" si="5"/>
        <v>296234.78576811595</v>
      </c>
      <c r="M55" s="344">
        <v>1560034</v>
      </c>
      <c r="N55" s="376">
        <v>1356710</v>
      </c>
      <c r="O55" s="255">
        <v>345</v>
      </c>
      <c r="P55" s="347">
        <f t="shared" si="6"/>
        <v>8454.3304347826088</v>
      </c>
      <c r="Q55" s="344">
        <v>61302134</v>
      </c>
      <c r="R55" s="255">
        <v>77</v>
      </c>
      <c r="S55" s="370">
        <f t="shared" si="7"/>
        <v>796131.6103896104</v>
      </c>
      <c r="T55" s="343" t="s">
        <v>202</v>
      </c>
    </row>
    <row r="56" spans="1:20" ht="15" customHeight="1" x14ac:dyDescent="0.25">
      <c r="A56" s="108">
        <v>8</v>
      </c>
      <c r="B56" s="14">
        <v>40031</v>
      </c>
      <c r="C56" s="301" t="s">
        <v>28</v>
      </c>
      <c r="D56" s="287">
        <v>8759990.1699999999</v>
      </c>
      <c r="E56" s="276">
        <v>3904922.76</v>
      </c>
      <c r="F56" s="357">
        <f>E56/D56</f>
        <v>0.44576793857292646</v>
      </c>
      <c r="G56" s="275">
        <v>9697747.2300000004</v>
      </c>
      <c r="H56" s="314">
        <v>987</v>
      </c>
      <c r="I56" s="357">
        <f t="shared" si="4"/>
        <v>9825.478449848024</v>
      </c>
      <c r="J56" s="344">
        <v>47860566.619999997</v>
      </c>
      <c r="K56" s="255">
        <v>987</v>
      </c>
      <c r="L56" s="347">
        <f t="shared" si="5"/>
        <v>48490.948956433633</v>
      </c>
      <c r="M56" s="344"/>
      <c r="N56" s="376"/>
      <c r="O56" s="255">
        <v>987</v>
      </c>
      <c r="P56" s="347">
        <f t="shared" si="6"/>
        <v>0</v>
      </c>
      <c r="Q56" s="344">
        <v>30140139</v>
      </c>
      <c r="R56" s="255">
        <v>46</v>
      </c>
      <c r="S56" s="370">
        <f t="shared" si="7"/>
        <v>655220.41304347827</v>
      </c>
      <c r="T56" s="343" t="s">
        <v>216</v>
      </c>
    </row>
    <row r="57" spans="1:20" ht="15" customHeight="1" x14ac:dyDescent="0.25">
      <c r="A57" s="108">
        <v>9</v>
      </c>
      <c r="B57" s="14">
        <v>40210</v>
      </c>
      <c r="C57" s="301" t="s">
        <v>29</v>
      </c>
      <c r="D57" s="287">
        <v>18210888.079999998</v>
      </c>
      <c r="E57" s="276">
        <v>5339157.91</v>
      </c>
      <c r="F57" s="357">
        <f t="shared" si="3"/>
        <v>0.29318492796975121</v>
      </c>
      <c r="G57" s="275">
        <v>9401982.9399999995</v>
      </c>
      <c r="H57" s="314">
        <v>479</v>
      </c>
      <c r="I57" s="357">
        <f t="shared" si="4"/>
        <v>19628.356868475992</v>
      </c>
      <c r="J57" s="344">
        <v>37984452.5</v>
      </c>
      <c r="K57" s="255">
        <v>479</v>
      </c>
      <c r="L57" s="347">
        <f t="shared" si="5"/>
        <v>79299.483298538617</v>
      </c>
      <c r="M57" s="344">
        <v>689548.87</v>
      </c>
      <c r="N57" s="376">
        <v>848790</v>
      </c>
      <c r="O57" s="255">
        <v>479</v>
      </c>
      <c r="P57" s="347">
        <f t="shared" si="6"/>
        <v>3211.5634029227558</v>
      </c>
      <c r="Q57" s="344">
        <v>22577939.454</v>
      </c>
      <c r="R57" s="255">
        <v>39</v>
      </c>
      <c r="S57" s="370">
        <f t="shared" si="7"/>
        <v>578921.52446153841</v>
      </c>
      <c r="T57" s="343" t="s">
        <v>217</v>
      </c>
    </row>
    <row r="58" spans="1:20" ht="15" customHeight="1" x14ac:dyDescent="0.25">
      <c r="A58" s="108">
        <v>10</v>
      </c>
      <c r="B58" s="14">
        <v>40300</v>
      </c>
      <c r="C58" s="301" t="s">
        <v>30</v>
      </c>
      <c r="D58" s="287">
        <v>13687520.539999999</v>
      </c>
      <c r="E58" s="276">
        <v>6343344.1900000004</v>
      </c>
      <c r="F58" s="357">
        <f t="shared" si="3"/>
        <v>0.46343997595929826</v>
      </c>
      <c r="G58" s="275">
        <v>4615603.7699999996</v>
      </c>
      <c r="H58" s="314">
        <v>270</v>
      </c>
      <c r="I58" s="357">
        <f t="shared" si="4"/>
        <v>17094.828777777777</v>
      </c>
      <c r="J58" s="344">
        <v>22370793.399999999</v>
      </c>
      <c r="K58" s="255">
        <v>270</v>
      </c>
      <c r="L58" s="347">
        <f t="shared" si="5"/>
        <v>82854.790370370363</v>
      </c>
      <c r="M58" s="344">
        <v>284334</v>
      </c>
      <c r="N58" s="376">
        <v>636334.49</v>
      </c>
      <c r="O58" s="255">
        <v>270</v>
      </c>
      <c r="P58" s="347">
        <f t="shared" si="6"/>
        <v>3409.8832962962961</v>
      </c>
      <c r="Q58" s="344">
        <v>14164005</v>
      </c>
      <c r="R58" s="255">
        <v>19</v>
      </c>
      <c r="S58" s="370">
        <f t="shared" si="7"/>
        <v>745473.94736842101</v>
      </c>
      <c r="T58" s="343" t="s">
        <v>199</v>
      </c>
    </row>
    <row r="59" spans="1:20" ht="15" customHeight="1" x14ac:dyDescent="0.25">
      <c r="A59" s="108">
        <v>11</v>
      </c>
      <c r="B59" s="14">
        <v>40360</v>
      </c>
      <c r="C59" s="301" t="s">
        <v>31</v>
      </c>
      <c r="D59" s="287">
        <v>8603658.8699999992</v>
      </c>
      <c r="E59" s="276">
        <v>1649958.83</v>
      </c>
      <c r="F59" s="357">
        <f t="shared" si="3"/>
        <v>0.19177408762139825</v>
      </c>
      <c r="G59" s="275">
        <v>7435627.7599999998</v>
      </c>
      <c r="H59" s="314">
        <v>473</v>
      </c>
      <c r="I59" s="357">
        <f t="shared" si="4"/>
        <v>15720.143255813953</v>
      </c>
      <c r="J59" s="344">
        <v>36402801.350000001</v>
      </c>
      <c r="K59" s="255">
        <v>473</v>
      </c>
      <c r="L59" s="347">
        <f t="shared" si="5"/>
        <v>76961.525052854122</v>
      </c>
      <c r="M59" s="344">
        <v>380403.4</v>
      </c>
      <c r="N59" s="376">
        <v>1107193.75</v>
      </c>
      <c r="O59" s="255">
        <v>473</v>
      </c>
      <c r="P59" s="347">
        <f t="shared" si="6"/>
        <v>3145.025687103594</v>
      </c>
      <c r="Q59" s="344">
        <v>21574541.949999999</v>
      </c>
      <c r="R59" s="255">
        <v>42</v>
      </c>
      <c r="S59" s="370">
        <f t="shared" si="7"/>
        <v>513679.57023809524</v>
      </c>
      <c r="T59" s="343" t="s">
        <v>217</v>
      </c>
    </row>
    <row r="60" spans="1:20" ht="15" customHeight="1" x14ac:dyDescent="0.25">
      <c r="A60" s="108">
        <v>12</v>
      </c>
      <c r="B60" s="14">
        <v>40390</v>
      </c>
      <c r="C60" s="301" t="s">
        <v>32</v>
      </c>
      <c r="D60" s="287">
        <v>19410331.170000002</v>
      </c>
      <c r="E60" s="276">
        <v>9858114.5199999996</v>
      </c>
      <c r="F60" s="357">
        <f t="shared" si="3"/>
        <v>0.50787976947226909</v>
      </c>
      <c r="G60" s="275">
        <v>19015716.420000002</v>
      </c>
      <c r="H60" s="314">
        <v>797</v>
      </c>
      <c r="I60" s="357">
        <f t="shared" si="4"/>
        <v>23859.117214554582</v>
      </c>
      <c r="J60" s="344">
        <v>53438440.780000001</v>
      </c>
      <c r="K60" s="255">
        <v>797</v>
      </c>
      <c r="L60" s="347">
        <f t="shared" si="5"/>
        <v>67049.486549560854</v>
      </c>
      <c r="M60" s="344"/>
      <c r="N60" s="376"/>
      <c r="O60" s="255">
        <v>797</v>
      </c>
      <c r="P60" s="347">
        <f t="shared" si="6"/>
        <v>0</v>
      </c>
      <c r="Q60" s="344">
        <v>29817033.219999999</v>
      </c>
      <c r="R60" s="255">
        <v>55</v>
      </c>
      <c r="S60" s="370">
        <f t="shared" si="7"/>
        <v>542127.87672727276</v>
      </c>
      <c r="T60" s="343" t="s">
        <v>213</v>
      </c>
    </row>
    <row r="61" spans="1:20" ht="15" customHeight="1" x14ac:dyDescent="0.25">
      <c r="A61" s="108">
        <v>13</v>
      </c>
      <c r="B61" s="14">
        <v>40720</v>
      </c>
      <c r="C61" s="301" t="s">
        <v>162</v>
      </c>
      <c r="D61" s="287">
        <v>10576978.800000001</v>
      </c>
      <c r="E61" s="276">
        <v>3687921.55</v>
      </c>
      <c r="F61" s="357">
        <f t="shared" si="3"/>
        <v>0.34867438232929043</v>
      </c>
      <c r="G61" s="275">
        <v>14891952.75</v>
      </c>
      <c r="H61" s="314">
        <v>1030</v>
      </c>
      <c r="I61" s="357">
        <f t="shared" si="4"/>
        <v>14458.206553398059</v>
      </c>
      <c r="J61" s="344">
        <v>59676631.539999999</v>
      </c>
      <c r="K61" s="255">
        <v>1030</v>
      </c>
      <c r="L61" s="347">
        <f t="shared" si="5"/>
        <v>57938.477223300972</v>
      </c>
      <c r="M61" s="344">
        <v>1680105.77</v>
      </c>
      <c r="N61" s="376">
        <v>2325090</v>
      </c>
      <c r="O61" s="255">
        <v>1030</v>
      </c>
      <c r="P61" s="347">
        <f t="shared" si="6"/>
        <v>3888.5395825242717</v>
      </c>
      <c r="Q61" s="344">
        <v>38506755</v>
      </c>
      <c r="R61" s="255">
        <v>67</v>
      </c>
      <c r="S61" s="370">
        <f t="shared" si="7"/>
        <v>574727.68656716414</v>
      </c>
      <c r="T61" s="343" t="s">
        <v>199</v>
      </c>
    </row>
    <row r="62" spans="1:20" ht="15" customHeight="1" x14ac:dyDescent="0.25">
      <c r="A62" s="108">
        <v>14</v>
      </c>
      <c r="B62" s="14">
        <v>40730</v>
      </c>
      <c r="C62" s="301" t="s">
        <v>33</v>
      </c>
      <c r="D62" s="287">
        <v>16564536.08</v>
      </c>
      <c r="E62" s="276">
        <v>6967484.9400000004</v>
      </c>
      <c r="F62" s="357">
        <f t="shared" si="3"/>
        <v>0.42062662705130227</v>
      </c>
      <c r="G62" s="275">
        <v>8588954.8699999992</v>
      </c>
      <c r="H62" s="314">
        <v>270</v>
      </c>
      <c r="I62" s="357">
        <f t="shared" si="4"/>
        <v>31810.94396296296</v>
      </c>
      <c r="J62" s="344">
        <v>32449584.390000001</v>
      </c>
      <c r="K62" s="255">
        <v>270</v>
      </c>
      <c r="L62" s="347">
        <f t="shared" si="5"/>
        <v>120183.64588888889</v>
      </c>
      <c r="M62" s="344"/>
      <c r="N62" s="376"/>
      <c r="O62" s="255">
        <v>270</v>
      </c>
      <c r="P62" s="347">
        <f t="shared" si="6"/>
        <v>0</v>
      </c>
      <c r="Q62" s="344">
        <v>19522835</v>
      </c>
      <c r="R62" s="255">
        <v>28</v>
      </c>
      <c r="S62" s="370">
        <f t="shared" si="7"/>
        <v>697244.10714285716</v>
      </c>
      <c r="T62" s="343" t="s">
        <v>199</v>
      </c>
    </row>
    <row r="63" spans="1:20" ht="15" customHeight="1" x14ac:dyDescent="0.25">
      <c r="A63" s="108">
        <v>15</v>
      </c>
      <c r="B63" s="14">
        <v>40820</v>
      </c>
      <c r="C63" s="301" t="s">
        <v>34</v>
      </c>
      <c r="D63" s="287">
        <v>9463477.1500000004</v>
      </c>
      <c r="E63" s="276">
        <v>3730091.97</v>
      </c>
      <c r="F63" s="357">
        <f t="shared" si="3"/>
        <v>0.39415659919462054</v>
      </c>
      <c r="G63" s="275">
        <v>9971405.1300000008</v>
      </c>
      <c r="H63" s="314">
        <v>846</v>
      </c>
      <c r="I63" s="357">
        <f t="shared" si="4"/>
        <v>11786.530886524824</v>
      </c>
      <c r="J63" s="344">
        <v>45422409.259999998</v>
      </c>
      <c r="K63" s="255">
        <v>846</v>
      </c>
      <c r="L63" s="347">
        <f t="shared" si="5"/>
        <v>53690.791087470447</v>
      </c>
      <c r="M63" s="344"/>
      <c r="N63" s="376"/>
      <c r="O63" s="255">
        <v>846</v>
      </c>
      <c r="P63" s="347">
        <f t="shared" si="6"/>
        <v>0</v>
      </c>
      <c r="Q63" s="344">
        <v>24381144</v>
      </c>
      <c r="R63" s="255">
        <v>49</v>
      </c>
      <c r="S63" s="370">
        <f t="shared" si="7"/>
        <v>497574.36734693876</v>
      </c>
      <c r="T63" s="343" t="s">
        <v>202</v>
      </c>
    </row>
    <row r="64" spans="1:20" ht="15" customHeight="1" x14ac:dyDescent="0.25">
      <c r="A64" s="108">
        <v>16</v>
      </c>
      <c r="B64" s="14">
        <v>40840</v>
      </c>
      <c r="C64" s="301" t="s">
        <v>35</v>
      </c>
      <c r="D64" s="287">
        <v>8168157.4900000002</v>
      </c>
      <c r="E64" s="276">
        <v>2452948.9500000002</v>
      </c>
      <c r="F64" s="357">
        <f t="shared" si="3"/>
        <v>0.30030627506914048</v>
      </c>
      <c r="G64" s="275">
        <v>8282157.3799999999</v>
      </c>
      <c r="H64" s="314">
        <v>776</v>
      </c>
      <c r="I64" s="357">
        <f t="shared" si="4"/>
        <v>10672.883221649485</v>
      </c>
      <c r="J64" s="344">
        <v>50493227.079999998</v>
      </c>
      <c r="K64" s="255">
        <v>776</v>
      </c>
      <c r="L64" s="347">
        <f t="shared" si="5"/>
        <v>65068.591597938139</v>
      </c>
      <c r="M64" s="344">
        <v>426758.12</v>
      </c>
      <c r="N64" s="376">
        <v>1892890</v>
      </c>
      <c r="O64" s="255">
        <v>776</v>
      </c>
      <c r="P64" s="347">
        <f t="shared" si="6"/>
        <v>2989.2372680412373</v>
      </c>
      <c r="Q64" s="344">
        <v>31004340</v>
      </c>
      <c r="R64" s="255">
        <v>51</v>
      </c>
      <c r="S64" s="370">
        <f t="shared" si="7"/>
        <v>607928.23529411759</v>
      </c>
      <c r="T64" s="343" t="s">
        <v>190</v>
      </c>
    </row>
    <row r="65" spans="1:20" ht="15" customHeight="1" x14ac:dyDescent="0.25">
      <c r="A65" s="108">
        <v>17</v>
      </c>
      <c r="B65" s="14">
        <v>40950</v>
      </c>
      <c r="C65" s="301" t="s">
        <v>11</v>
      </c>
      <c r="D65" s="287">
        <v>12725142.25</v>
      </c>
      <c r="E65" s="276">
        <v>5258656.76</v>
      </c>
      <c r="F65" s="357">
        <f t="shared" si="3"/>
        <v>0.41324934972730853</v>
      </c>
      <c r="G65" s="275">
        <v>12962292.84</v>
      </c>
      <c r="H65" s="314">
        <v>920</v>
      </c>
      <c r="I65" s="357">
        <f t="shared" si="4"/>
        <v>14089.448739130434</v>
      </c>
      <c r="J65" s="344">
        <v>56631057</v>
      </c>
      <c r="K65" s="255">
        <v>920</v>
      </c>
      <c r="L65" s="347">
        <f t="shared" si="5"/>
        <v>61555.496739130438</v>
      </c>
      <c r="M65" s="344"/>
      <c r="N65" s="376"/>
      <c r="O65" s="255">
        <v>920</v>
      </c>
      <c r="P65" s="347">
        <f t="shared" si="6"/>
        <v>0</v>
      </c>
      <c r="Q65" s="344">
        <v>35756798.909999996</v>
      </c>
      <c r="R65" s="255">
        <v>65</v>
      </c>
      <c r="S65" s="370">
        <f t="shared" si="7"/>
        <v>550104.59861538454</v>
      </c>
      <c r="T65" s="343" t="s">
        <v>190</v>
      </c>
    </row>
    <row r="66" spans="1:20" s="32" customFormat="1" ht="15" customHeight="1" x14ac:dyDescent="0.25">
      <c r="A66" s="109">
        <v>18</v>
      </c>
      <c r="B66" s="14">
        <v>40990</v>
      </c>
      <c r="C66" s="302" t="s">
        <v>36</v>
      </c>
      <c r="D66" s="287">
        <v>30413339.649999999</v>
      </c>
      <c r="E66" s="276">
        <v>14348532.93</v>
      </c>
      <c r="F66" s="357">
        <f>E66/D66</f>
        <v>0.47178419388085846</v>
      </c>
      <c r="G66" s="275">
        <v>15250617.99</v>
      </c>
      <c r="H66" s="313">
        <v>1207</v>
      </c>
      <c r="I66" s="357">
        <f>G66/H66</f>
        <v>12635.143322286662</v>
      </c>
      <c r="J66" s="344">
        <v>86786328.390000001</v>
      </c>
      <c r="K66" s="255">
        <v>1207</v>
      </c>
      <c r="L66" s="347">
        <f>J66/K66</f>
        <v>71902.509022369515</v>
      </c>
      <c r="M66" s="344"/>
      <c r="N66" s="376"/>
      <c r="O66" s="255">
        <v>1207</v>
      </c>
      <c r="P66" s="347">
        <f>(N66+M66)/O66</f>
        <v>0</v>
      </c>
      <c r="Q66" s="344">
        <v>39904642.799999997</v>
      </c>
      <c r="R66" s="258">
        <v>81</v>
      </c>
      <c r="S66" s="370">
        <f>Q66/R66</f>
        <v>492649.91111111105</v>
      </c>
      <c r="T66" s="343" t="s">
        <v>190</v>
      </c>
    </row>
    <row r="67" spans="1:20" ht="15" customHeight="1" thickBot="1" x14ac:dyDescent="0.3">
      <c r="A67" s="109">
        <v>19</v>
      </c>
      <c r="B67" s="14">
        <v>40133</v>
      </c>
      <c r="C67" s="301" t="s">
        <v>37</v>
      </c>
      <c r="D67" s="287">
        <v>48999240.399999999</v>
      </c>
      <c r="E67" s="276">
        <v>24713280.989999998</v>
      </c>
      <c r="F67" s="357">
        <f>E67/D67</f>
        <v>0.50436049188223742</v>
      </c>
      <c r="G67" s="275">
        <v>20901552.199999999</v>
      </c>
      <c r="H67" s="314">
        <v>899</v>
      </c>
      <c r="I67" s="357">
        <f>G67/H67</f>
        <v>23249.77997775306</v>
      </c>
      <c r="J67" s="344">
        <v>93675884.230000004</v>
      </c>
      <c r="K67" s="255">
        <v>899</v>
      </c>
      <c r="L67" s="347">
        <f>J67/K67</f>
        <v>104200.09369299222</v>
      </c>
      <c r="M67" s="344">
        <v>8125099.9000000004</v>
      </c>
      <c r="N67" s="376">
        <v>2395374</v>
      </c>
      <c r="O67" s="255">
        <v>899</v>
      </c>
      <c r="P67" s="347">
        <f>(N67+M67)/O67</f>
        <v>11702.418131256953</v>
      </c>
      <c r="Q67" s="344">
        <v>49941751</v>
      </c>
      <c r="R67" s="255">
        <v>93</v>
      </c>
      <c r="S67" s="370">
        <f>Q67/R67</f>
        <v>537008.07526881725</v>
      </c>
      <c r="T67" s="343" t="s">
        <v>195</v>
      </c>
    </row>
    <row r="68" spans="1:20" ht="15" customHeight="1" thickBot="1" x14ac:dyDescent="0.3">
      <c r="A68" s="106"/>
      <c r="B68" s="120"/>
      <c r="C68" s="121" t="s">
        <v>38</v>
      </c>
      <c r="D68" s="388">
        <f>SUM(D69:D83)</f>
        <v>294224533.95999998</v>
      </c>
      <c r="E68" s="386">
        <f>SUM(E69:E83)</f>
        <v>142440523.01000002</v>
      </c>
      <c r="F68" s="356"/>
      <c r="G68" s="385">
        <f>SUM(G69:G83)</f>
        <v>305048231.24000001</v>
      </c>
      <c r="H68" s="262">
        <f>SUM(H69:H83)</f>
        <v>15074</v>
      </c>
      <c r="I68" s="356"/>
      <c r="J68" s="385">
        <f>SUM(J69:J83)</f>
        <v>1105016918.22</v>
      </c>
      <c r="K68" s="262">
        <f>SUM(K69:K83)</f>
        <v>15074</v>
      </c>
      <c r="L68" s="346"/>
      <c r="M68" s="385">
        <f>SUM(M69:M83)</f>
        <v>21544107.669999998</v>
      </c>
      <c r="N68" s="386">
        <f>SUM(N69:N83)</f>
        <v>22911693.919999998</v>
      </c>
      <c r="O68" s="254">
        <f>SUM(O69:O83)</f>
        <v>15074</v>
      </c>
      <c r="P68" s="346"/>
      <c r="Q68" s="385">
        <f>SUM(Q69:Q83)</f>
        <v>652584390.05999994</v>
      </c>
      <c r="R68" s="254">
        <f>SUM(R69:R83)</f>
        <v>1002</v>
      </c>
      <c r="S68" s="346"/>
      <c r="T68" s="274"/>
    </row>
    <row r="69" spans="1:20" ht="15" customHeight="1" x14ac:dyDescent="0.25">
      <c r="A69" s="143">
        <v>1</v>
      </c>
      <c r="B69" s="14">
        <v>50040</v>
      </c>
      <c r="C69" s="305" t="s">
        <v>108</v>
      </c>
      <c r="D69" s="287">
        <v>31888867.190000001</v>
      </c>
      <c r="E69" s="276">
        <v>10820204.439999999</v>
      </c>
      <c r="F69" s="357">
        <f>E69/D69</f>
        <v>0.33930977778329791</v>
      </c>
      <c r="G69" s="275">
        <v>27740624.43</v>
      </c>
      <c r="H69" s="314">
        <v>1055</v>
      </c>
      <c r="I69" s="357">
        <f>G69/H69</f>
        <v>26294.430739336494</v>
      </c>
      <c r="J69" s="344">
        <v>102316063.5</v>
      </c>
      <c r="K69" s="255">
        <v>1055</v>
      </c>
      <c r="L69" s="347">
        <f>J69/K69</f>
        <v>96982.050710900468</v>
      </c>
      <c r="M69" s="344">
        <v>12350560.369999999</v>
      </c>
      <c r="N69" s="376">
        <v>3460958.4</v>
      </c>
      <c r="O69" s="255">
        <v>1055</v>
      </c>
      <c r="P69" s="347">
        <f>(N69+M69)/O69</f>
        <v>14987.221582938388</v>
      </c>
      <c r="Q69" s="344">
        <v>58521990.43</v>
      </c>
      <c r="R69" s="255">
        <v>83</v>
      </c>
      <c r="S69" s="370">
        <f>Q69/R69</f>
        <v>705084.22204819275</v>
      </c>
      <c r="T69" s="343" t="s">
        <v>190</v>
      </c>
    </row>
    <row r="70" spans="1:20" ht="15" customHeight="1" x14ac:dyDescent="0.25">
      <c r="A70" s="143">
        <v>2</v>
      </c>
      <c r="B70" s="14">
        <v>50003</v>
      </c>
      <c r="C70" s="305" t="s">
        <v>107</v>
      </c>
      <c r="D70" s="287">
        <v>47128284.979999997</v>
      </c>
      <c r="E70" s="276">
        <v>29302455.16</v>
      </c>
      <c r="F70" s="357">
        <f t="shared" ref="F70:F122" si="8">E70/D70</f>
        <v>0.62175942053556987</v>
      </c>
      <c r="G70" s="275">
        <v>25425339.280000001</v>
      </c>
      <c r="H70" s="314">
        <v>1144</v>
      </c>
      <c r="I70" s="357">
        <f t="shared" ref="I70:I122" si="9">G70/H70</f>
        <v>22224.946923076925</v>
      </c>
      <c r="J70" s="344">
        <v>159665092.02000001</v>
      </c>
      <c r="K70" s="255">
        <v>1144</v>
      </c>
      <c r="L70" s="347">
        <f t="shared" ref="L70:L122" si="10">J70/K70</f>
        <v>139567.38812937064</v>
      </c>
      <c r="M70" s="344"/>
      <c r="N70" s="376"/>
      <c r="O70" s="255">
        <v>1144</v>
      </c>
      <c r="P70" s="347">
        <f t="shared" ref="P70:P122" si="11">(N70+M70)/O70</f>
        <v>0</v>
      </c>
      <c r="Q70" s="344">
        <v>89930257.629999995</v>
      </c>
      <c r="R70" s="255">
        <v>129</v>
      </c>
      <c r="S70" s="370">
        <f t="shared" ref="S70:S122" si="12">Q70/R70</f>
        <v>697133.78007751936</v>
      </c>
      <c r="T70" s="343" t="s">
        <v>192</v>
      </c>
    </row>
    <row r="71" spans="1:20" ht="15" customHeight="1" x14ac:dyDescent="0.25">
      <c r="A71" s="143">
        <v>3</v>
      </c>
      <c r="B71" s="14">
        <v>50060</v>
      </c>
      <c r="C71" s="305" t="s">
        <v>39</v>
      </c>
      <c r="D71" s="287">
        <v>12892006.65</v>
      </c>
      <c r="E71" s="276">
        <v>4475372.72</v>
      </c>
      <c r="F71" s="357">
        <f t="shared" si="8"/>
        <v>0.34714322149376176</v>
      </c>
      <c r="G71" s="275">
        <v>14082491.300000001</v>
      </c>
      <c r="H71" s="314">
        <v>1574</v>
      </c>
      <c r="I71" s="357">
        <f t="shared" si="9"/>
        <v>8946.9449174078782</v>
      </c>
      <c r="J71" s="344">
        <v>99157000.260000005</v>
      </c>
      <c r="K71" s="255">
        <v>1574</v>
      </c>
      <c r="L71" s="347">
        <f t="shared" si="10"/>
        <v>62996.823545108011</v>
      </c>
      <c r="M71" s="344">
        <v>1146266.2</v>
      </c>
      <c r="N71" s="376">
        <v>4144714.17</v>
      </c>
      <c r="O71" s="255">
        <v>1574</v>
      </c>
      <c r="P71" s="347">
        <f t="shared" si="11"/>
        <v>3361.4868932655654</v>
      </c>
      <c r="Q71" s="344">
        <v>62440224.100000001</v>
      </c>
      <c r="R71" s="255">
        <v>106</v>
      </c>
      <c r="S71" s="370">
        <f t="shared" si="12"/>
        <v>589058.71792452829</v>
      </c>
      <c r="T71" s="343" t="s">
        <v>189</v>
      </c>
    </row>
    <row r="72" spans="1:20" ht="15" customHeight="1" x14ac:dyDescent="0.25">
      <c r="A72" s="143">
        <v>4</v>
      </c>
      <c r="B72" s="14">
        <v>50170</v>
      </c>
      <c r="C72" s="305" t="s">
        <v>3</v>
      </c>
      <c r="D72" s="287">
        <v>11419298.26</v>
      </c>
      <c r="E72" s="276">
        <v>5913380.9100000001</v>
      </c>
      <c r="F72" s="357">
        <f t="shared" si="8"/>
        <v>0.51784100698320845</v>
      </c>
      <c r="G72" s="275">
        <v>17938006.59</v>
      </c>
      <c r="H72" s="314">
        <v>794</v>
      </c>
      <c r="I72" s="357">
        <f t="shared" si="9"/>
        <v>22591.947846347608</v>
      </c>
      <c r="J72" s="344">
        <v>54833383.259999998</v>
      </c>
      <c r="K72" s="255">
        <v>794</v>
      </c>
      <c r="L72" s="347">
        <f t="shared" si="10"/>
        <v>69059.676649874047</v>
      </c>
      <c r="M72" s="344">
        <v>660560.15</v>
      </c>
      <c r="N72" s="376">
        <v>2025692.4</v>
      </c>
      <c r="O72" s="255">
        <v>794</v>
      </c>
      <c r="P72" s="347">
        <f t="shared" si="11"/>
        <v>3383.189609571788</v>
      </c>
      <c r="Q72" s="344">
        <v>34942102.490000002</v>
      </c>
      <c r="R72" s="255">
        <v>65</v>
      </c>
      <c r="S72" s="370">
        <f t="shared" si="12"/>
        <v>537570.80753846152</v>
      </c>
      <c r="T72" s="343" t="s">
        <v>214</v>
      </c>
    </row>
    <row r="73" spans="1:20" ht="15" customHeight="1" x14ac:dyDescent="0.25">
      <c r="A73" s="143">
        <v>5</v>
      </c>
      <c r="B73" s="14">
        <v>50230</v>
      </c>
      <c r="C73" s="305" t="s">
        <v>105</v>
      </c>
      <c r="D73" s="287">
        <v>12718727.43</v>
      </c>
      <c r="E73" s="276">
        <v>4232676.32</v>
      </c>
      <c r="F73" s="357">
        <f t="shared" si="8"/>
        <v>0.33279086632647498</v>
      </c>
      <c r="G73" s="275">
        <v>15788228.01</v>
      </c>
      <c r="H73" s="314">
        <v>910</v>
      </c>
      <c r="I73" s="357">
        <f t="shared" si="9"/>
        <v>17349.701109890109</v>
      </c>
      <c r="J73" s="344">
        <v>61585230.899999999</v>
      </c>
      <c r="K73" s="255">
        <v>910</v>
      </c>
      <c r="L73" s="347">
        <f t="shared" si="10"/>
        <v>67676.077912087916</v>
      </c>
      <c r="M73" s="344"/>
      <c r="N73" s="376"/>
      <c r="O73" s="255">
        <v>910</v>
      </c>
      <c r="P73" s="347">
        <f t="shared" si="11"/>
        <v>0</v>
      </c>
      <c r="Q73" s="344">
        <v>38594706</v>
      </c>
      <c r="R73" s="255">
        <v>63</v>
      </c>
      <c r="S73" s="370">
        <f t="shared" si="12"/>
        <v>612614.38095238095</v>
      </c>
      <c r="T73" s="343" t="s">
        <v>202</v>
      </c>
    </row>
    <row r="74" spans="1:20" ht="15" customHeight="1" x14ac:dyDescent="0.25">
      <c r="A74" s="143">
        <v>6</v>
      </c>
      <c r="B74" s="14">
        <v>50340</v>
      </c>
      <c r="C74" s="305" t="s">
        <v>41</v>
      </c>
      <c r="D74" s="287">
        <v>11609076.33</v>
      </c>
      <c r="E74" s="276">
        <v>4966673.82</v>
      </c>
      <c r="F74" s="357">
        <f t="shared" si="8"/>
        <v>0.42782678645717892</v>
      </c>
      <c r="G74" s="275">
        <v>13656692.51</v>
      </c>
      <c r="H74" s="314">
        <v>813</v>
      </c>
      <c r="I74" s="357">
        <f t="shared" si="9"/>
        <v>16797.899766297662</v>
      </c>
      <c r="J74" s="344">
        <v>54793035.170000002</v>
      </c>
      <c r="K74" s="255">
        <v>813</v>
      </c>
      <c r="L74" s="347">
        <f t="shared" si="10"/>
        <v>67396.107220172198</v>
      </c>
      <c r="M74" s="344">
        <v>1087055.43</v>
      </c>
      <c r="N74" s="376">
        <v>2307207.96</v>
      </c>
      <c r="O74" s="255">
        <v>813</v>
      </c>
      <c r="P74" s="347">
        <f t="shared" si="11"/>
        <v>4174.9857195571949</v>
      </c>
      <c r="Q74" s="344">
        <v>35112916.619999997</v>
      </c>
      <c r="R74" s="255">
        <v>54</v>
      </c>
      <c r="S74" s="370">
        <f t="shared" si="12"/>
        <v>650239.19666666666</v>
      </c>
      <c r="T74" s="343" t="s">
        <v>189</v>
      </c>
    </row>
    <row r="75" spans="1:20" ht="15" customHeight="1" x14ac:dyDescent="0.25">
      <c r="A75" s="143">
        <v>7</v>
      </c>
      <c r="B75" s="14">
        <v>50420</v>
      </c>
      <c r="C75" s="305" t="s">
        <v>42</v>
      </c>
      <c r="D75" s="287">
        <v>10044159.92</v>
      </c>
      <c r="E75" s="276">
        <v>3586669.37</v>
      </c>
      <c r="F75" s="357">
        <f t="shared" si="8"/>
        <v>0.35709003028299058</v>
      </c>
      <c r="G75" s="275">
        <v>18362106.399999999</v>
      </c>
      <c r="H75" s="314">
        <v>966</v>
      </c>
      <c r="I75" s="357">
        <f t="shared" si="9"/>
        <v>19008.391718426501</v>
      </c>
      <c r="J75" s="344">
        <v>73176391.189999998</v>
      </c>
      <c r="K75" s="255">
        <v>966</v>
      </c>
      <c r="L75" s="347">
        <f t="shared" si="10"/>
        <v>75751.957753623181</v>
      </c>
      <c r="M75" s="344"/>
      <c r="N75" s="376"/>
      <c r="O75" s="255">
        <v>966</v>
      </c>
      <c r="P75" s="347">
        <f t="shared" si="11"/>
        <v>0</v>
      </c>
      <c r="Q75" s="344">
        <v>35447358</v>
      </c>
      <c r="R75" s="255">
        <v>49</v>
      </c>
      <c r="S75" s="370">
        <f t="shared" si="12"/>
        <v>723415.46938775515</v>
      </c>
      <c r="T75" s="343" t="s">
        <v>189</v>
      </c>
    </row>
    <row r="76" spans="1:20" ht="15" customHeight="1" x14ac:dyDescent="0.25">
      <c r="A76" s="143">
        <v>8</v>
      </c>
      <c r="B76" s="14">
        <v>50450</v>
      </c>
      <c r="C76" s="305" t="s">
        <v>43</v>
      </c>
      <c r="D76" s="287">
        <v>9369062.9700000007</v>
      </c>
      <c r="E76" s="276">
        <v>5300117.1500000004</v>
      </c>
      <c r="F76" s="357">
        <f t="shared" si="8"/>
        <v>0.56570408022351037</v>
      </c>
      <c r="G76" s="275">
        <v>45461138.020000003</v>
      </c>
      <c r="H76" s="314">
        <v>1604</v>
      </c>
      <c r="I76" s="357">
        <f t="shared" si="9"/>
        <v>28342.355374064839</v>
      </c>
      <c r="J76" s="344">
        <v>90259286.379999995</v>
      </c>
      <c r="K76" s="255">
        <v>1604</v>
      </c>
      <c r="L76" s="347">
        <f t="shared" si="10"/>
        <v>56271.375548628428</v>
      </c>
      <c r="M76" s="344"/>
      <c r="N76" s="376"/>
      <c r="O76" s="255">
        <v>1604</v>
      </c>
      <c r="P76" s="347">
        <f t="shared" si="11"/>
        <v>0</v>
      </c>
      <c r="Q76" s="344">
        <v>57426291.579999998</v>
      </c>
      <c r="R76" s="255">
        <v>80</v>
      </c>
      <c r="S76" s="370">
        <f t="shared" si="12"/>
        <v>717828.64474999998</v>
      </c>
      <c r="T76" s="343" t="s">
        <v>205</v>
      </c>
    </row>
    <row r="77" spans="1:20" ht="15" customHeight="1" x14ac:dyDescent="0.25">
      <c r="A77" s="143">
        <v>9</v>
      </c>
      <c r="B77" s="14">
        <v>50620</v>
      </c>
      <c r="C77" s="305" t="s">
        <v>23</v>
      </c>
      <c r="D77" s="287">
        <v>12398230.390000001</v>
      </c>
      <c r="E77" s="276">
        <v>3629665.66</v>
      </c>
      <c r="F77" s="357">
        <f t="shared" si="8"/>
        <v>0.29275675203838503</v>
      </c>
      <c r="G77" s="275">
        <v>14058051.91</v>
      </c>
      <c r="H77" s="314">
        <v>727</v>
      </c>
      <c r="I77" s="357">
        <f t="shared" si="9"/>
        <v>19337.072778541955</v>
      </c>
      <c r="J77" s="344">
        <v>48225089.68</v>
      </c>
      <c r="K77" s="255">
        <v>727</v>
      </c>
      <c r="L77" s="347">
        <f t="shared" si="10"/>
        <v>66334.373700137556</v>
      </c>
      <c r="M77" s="275"/>
      <c r="N77" s="376">
        <v>1380586</v>
      </c>
      <c r="O77" s="255">
        <v>727</v>
      </c>
      <c r="P77" s="347">
        <f t="shared" si="11"/>
        <v>1899.0178817056396</v>
      </c>
      <c r="Q77" s="344">
        <v>30936386</v>
      </c>
      <c r="R77" s="255">
        <v>47</v>
      </c>
      <c r="S77" s="370">
        <f t="shared" si="12"/>
        <v>658220.97872340423</v>
      </c>
      <c r="T77" s="343" t="s">
        <v>190</v>
      </c>
    </row>
    <row r="78" spans="1:20" ht="15" customHeight="1" x14ac:dyDescent="0.25">
      <c r="A78" s="143">
        <v>10</v>
      </c>
      <c r="B78" s="14">
        <v>50760</v>
      </c>
      <c r="C78" s="305" t="s">
        <v>44</v>
      </c>
      <c r="D78" s="287">
        <v>35948338.060000002</v>
      </c>
      <c r="E78" s="276">
        <v>18501215.140000001</v>
      </c>
      <c r="F78" s="357">
        <f t="shared" si="8"/>
        <v>0.51466120934771242</v>
      </c>
      <c r="G78" s="275">
        <v>17109550.850000001</v>
      </c>
      <c r="H78" s="314">
        <v>1223</v>
      </c>
      <c r="I78" s="357">
        <f t="shared" si="9"/>
        <v>13989.820809484874</v>
      </c>
      <c r="J78" s="344">
        <v>129167149.03</v>
      </c>
      <c r="K78" s="255">
        <v>1223</v>
      </c>
      <c r="L78" s="347">
        <f t="shared" si="10"/>
        <v>105615.0032951758</v>
      </c>
      <c r="M78" s="344">
        <v>2275699.58</v>
      </c>
      <c r="N78" s="376">
        <v>4930910</v>
      </c>
      <c r="O78" s="255">
        <v>1223</v>
      </c>
      <c r="P78" s="347">
        <f t="shared" si="11"/>
        <v>5892.5671136549472</v>
      </c>
      <c r="Q78" s="344">
        <v>77736876.620000005</v>
      </c>
      <c r="R78" s="255">
        <v>78</v>
      </c>
      <c r="S78" s="370">
        <f t="shared" si="12"/>
        <v>996626.62333333341</v>
      </c>
      <c r="T78" s="343" t="s">
        <v>195</v>
      </c>
    </row>
    <row r="79" spans="1:20" ht="15" customHeight="1" x14ac:dyDescent="0.25">
      <c r="A79" s="143">
        <v>11</v>
      </c>
      <c r="B79" s="14">
        <v>50780</v>
      </c>
      <c r="C79" s="305" t="s">
        <v>45</v>
      </c>
      <c r="D79" s="287">
        <v>41283016.869999997</v>
      </c>
      <c r="E79" s="276">
        <v>23997391.309999999</v>
      </c>
      <c r="F79" s="357">
        <f t="shared" si="8"/>
        <v>0.58128967138151888</v>
      </c>
      <c r="G79" s="275">
        <v>56256487.729999997</v>
      </c>
      <c r="H79" s="314">
        <v>1336</v>
      </c>
      <c r="I79" s="357">
        <f t="shared" si="9"/>
        <v>42108.149498502993</v>
      </c>
      <c r="J79" s="344">
        <v>93123375.989999995</v>
      </c>
      <c r="K79" s="255">
        <v>1336</v>
      </c>
      <c r="L79" s="347">
        <f t="shared" si="10"/>
        <v>69703.125741017953</v>
      </c>
      <c r="M79" s="344">
        <v>3295606.17</v>
      </c>
      <c r="N79" s="376">
        <v>2953840</v>
      </c>
      <c r="O79" s="255">
        <v>1336</v>
      </c>
      <c r="P79" s="347">
        <f t="shared" si="11"/>
        <v>4677.7291691616765</v>
      </c>
      <c r="Q79" s="344">
        <v>55601421.229999997</v>
      </c>
      <c r="R79" s="255">
        <v>78</v>
      </c>
      <c r="S79" s="370">
        <f t="shared" si="12"/>
        <v>712838.73371794866</v>
      </c>
      <c r="T79" s="343" t="s">
        <v>215</v>
      </c>
    </row>
    <row r="80" spans="1:20" s="32" customFormat="1" ht="15" customHeight="1" x14ac:dyDescent="0.25">
      <c r="A80" s="143">
        <v>12</v>
      </c>
      <c r="B80" s="17">
        <v>50001</v>
      </c>
      <c r="C80" s="405" t="s">
        <v>9</v>
      </c>
      <c r="D80" s="279">
        <v>12533744.640000001</v>
      </c>
      <c r="E80" s="280">
        <v>4406553.09</v>
      </c>
      <c r="F80" s="359">
        <f>E80/D80</f>
        <v>0.35157514506375004</v>
      </c>
      <c r="G80" s="278">
        <v>13060925.130000001</v>
      </c>
      <c r="H80" s="312">
        <v>864</v>
      </c>
      <c r="I80" s="359">
        <f>G80/H80</f>
        <v>15116.811493055557</v>
      </c>
      <c r="J80" s="278"/>
      <c r="K80" s="257">
        <v>864</v>
      </c>
      <c r="L80" s="349">
        <f>J80/K80</f>
        <v>0</v>
      </c>
      <c r="M80" s="278"/>
      <c r="N80" s="280"/>
      <c r="O80" s="257">
        <v>864</v>
      </c>
      <c r="P80" s="349">
        <f>(N80+M80)/O80</f>
        <v>0</v>
      </c>
      <c r="Q80" s="278"/>
      <c r="R80" s="257">
        <v>50</v>
      </c>
      <c r="S80" s="372">
        <f>Q80/R80</f>
        <v>0</v>
      </c>
      <c r="T80" s="277" t="s">
        <v>220</v>
      </c>
    </row>
    <row r="81" spans="1:20" ht="15" customHeight="1" x14ac:dyDescent="0.25">
      <c r="A81" s="108">
        <v>13</v>
      </c>
      <c r="B81" s="14">
        <v>50930</v>
      </c>
      <c r="C81" s="305" t="s">
        <v>184</v>
      </c>
      <c r="D81" s="287">
        <v>13152711.689999999</v>
      </c>
      <c r="E81" s="276">
        <v>4678022.9800000004</v>
      </c>
      <c r="F81" s="357">
        <f t="shared" si="8"/>
        <v>0.35566984894504294</v>
      </c>
      <c r="G81" s="275">
        <v>9282816.8900000006</v>
      </c>
      <c r="H81" s="314">
        <v>750</v>
      </c>
      <c r="I81" s="357">
        <f t="shared" si="9"/>
        <v>12377.089186666668</v>
      </c>
      <c r="J81" s="344">
        <v>44714418.329999998</v>
      </c>
      <c r="K81" s="255">
        <v>750</v>
      </c>
      <c r="L81" s="347">
        <f t="shared" si="10"/>
        <v>59619.224439999998</v>
      </c>
      <c r="M81" s="344">
        <v>728359.77</v>
      </c>
      <c r="N81" s="376">
        <v>1707784.99</v>
      </c>
      <c r="O81" s="255">
        <v>750</v>
      </c>
      <c r="P81" s="347">
        <f t="shared" si="11"/>
        <v>3248.1930133333331</v>
      </c>
      <c r="Q81" s="344">
        <v>26981454.52</v>
      </c>
      <c r="R81" s="255">
        <v>45</v>
      </c>
      <c r="S81" s="370">
        <f t="shared" si="12"/>
        <v>599587.87822222221</v>
      </c>
      <c r="T81" s="343" t="s">
        <v>195</v>
      </c>
    </row>
    <row r="82" spans="1:20" s="327" customFormat="1" ht="15" customHeight="1" x14ac:dyDescent="0.25">
      <c r="A82" s="109">
        <v>14</v>
      </c>
      <c r="B82" s="15">
        <v>51370</v>
      </c>
      <c r="C82" s="331" t="s">
        <v>106</v>
      </c>
      <c r="D82" s="289">
        <v>31839008.579999998</v>
      </c>
      <c r="E82" s="282">
        <v>18630124.940000001</v>
      </c>
      <c r="F82" s="360">
        <f t="shared" ref="F82" si="13">E82/D82</f>
        <v>0.5851352090059333</v>
      </c>
      <c r="G82" s="281">
        <v>16825772.190000001</v>
      </c>
      <c r="H82" s="313">
        <v>1314</v>
      </c>
      <c r="I82" s="360">
        <f t="shared" ref="I82" si="14">G82/H82</f>
        <v>12805.001666666667</v>
      </c>
      <c r="J82" s="397">
        <v>77222762.510000005</v>
      </c>
      <c r="K82" s="258">
        <v>1314</v>
      </c>
      <c r="L82" s="350">
        <f t="shared" ref="L82" si="15">J82/K82</f>
        <v>58769.22565449011</v>
      </c>
      <c r="M82" s="397"/>
      <c r="N82" s="398"/>
      <c r="O82" s="258">
        <v>1314</v>
      </c>
      <c r="P82" s="350">
        <f t="shared" ref="P82" si="16">(N82+M82)/O82</f>
        <v>0</v>
      </c>
      <c r="Q82" s="397">
        <v>48912404.840000004</v>
      </c>
      <c r="R82" s="258">
        <v>75</v>
      </c>
      <c r="S82" s="373">
        <f t="shared" ref="S82" si="17">Q82/R82</f>
        <v>652165.39786666667</v>
      </c>
      <c r="T82" s="343" t="s">
        <v>190</v>
      </c>
    </row>
    <row r="83" spans="1:20" ht="15" customHeight="1" thickBot="1" x14ac:dyDescent="0.3">
      <c r="A83" s="109">
        <v>15</v>
      </c>
      <c r="B83" s="15">
        <v>51580</v>
      </c>
      <c r="C83" s="306" t="s">
        <v>209</v>
      </c>
      <c r="D83" s="289"/>
      <c r="E83" s="282"/>
      <c r="F83" s="360"/>
      <c r="G83" s="281"/>
      <c r="H83" s="313"/>
      <c r="I83" s="360"/>
      <c r="J83" s="397">
        <v>16778640</v>
      </c>
      <c r="K83" s="258"/>
      <c r="L83" s="373"/>
      <c r="M83" s="397"/>
      <c r="N83" s="398"/>
      <c r="O83" s="258"/>
      <c r="P83" s="350"/>
      <c r="Q83" s="397"/>
      <c r="R83" s="258"/>
      <c r="S83" s="402"/>
      <c r="T83" s="396" t="s">
        <v>189</v>
      </c>
    </row>
    <row r="84" spans="1:20" ht="15" customHeight="1" thickBot="1" x14ac:dyDescent="0.3">
      <c r="A84" s="100"/>
      <c r="B84" s="120"/>
      <c r="C84" s="122" t="s">
        <v>46</v>
      </c>
      <c r="D84" s="385">
        <f t="shared" ref="D84:E84" si="18">SUM(D85:D115)</f>
        <v>4750889218.2000008</v>
      </c>
      <c r="E84" s="386">
        <f t="shared" si="18"/>
        <v>4227892963.9399996</v>
      </c>
      <c r="F84" s="356"/>
      <c r="G84" s="385">
        <f>SUM(G85:G115)</f>
        <v>860677306.82000005</v>
      </c>
      <c r="H84" s="262">
        <f>SUM(H85:H115)</f>
        <v>40580</v>
      </c>
      <c r="I84" s="346"/>
      <c r="J84" s="385">
        <f t="shared" ref="J84" si="19">SUM(J85:J115)</f>
        <v>2447065263.8099995</v>
      </c>
      <c r="K84" s="321">
        <f>SUM(K85:K115)</f>
        <v>40580</v>
      </c>
      <c r="L84" s="346"/>
      <c r="M84" s="385">
        <f t="shared" ref="M84:N84" si="20">SUM(M85:M115)</f>
        <v>26723420.800000001</v>
      </c>
      <c r="N84" s="386">
        <f t="shared" si="20"/>
        <v>73375288.099999994</v>
      </c>
      <c r="O84" s="254">
        <f>SUM(O85:O115)</f>
        <v>40580</v>
      </c>
      <c r="P84" s="346"/>
      <c r="Q84" s="385">
        <f t="shared" ref="Q84:R84" si="21">SUM(Q85:Q115)</f>
        <v>1320366645.6500001</v>
      </c>
      <c r="R84" s="254">
        <f t="shared" si="21"/>
        <v>2525</v>
      </c>
      <c r="S84" s="346"/>
      <c r="T84" s="274"/>
    </row>
    <row r="85" spans="1:20" ht="15" customHeight="1" x14ac:dyDescent="0.25">
      <c r="A85" s="110">
        <v>1</v>
      </c>
      <c r="B85" s="17">
        <v>60010</v>
      </c>
      <c r="C85" s="311" t="s">
        <v>186</v>
      </c>
      <c r="D85" s="275">
        <v>24517152.390000001</v>
      </c>
      <c r="E85" s="276">
        <v>14987902.300000001</v>
      </c>
      <c r="F85" s="357">
        <f t="shared" si="8"/>
        <v>0.61132312846059689</v>
      </c>
      <c r="G85" s="275">
        <v>34953068.140000001</v>
      </c>
      <c r="H85" s="314">
        <v>878</v>
      </c>
      <c r="I85" s="357">
        <f t="shared" si="9"/>
        <v>39809.872596810936</v>
      </c>
      <c r="J85" s="344">
        <v>57644896.420000002</v>
      </c>
      <c r="K85" s="255">
        <v>878</v>
      </c>
      <c r="L85" s="347">
        <f t="shared" si="10"/>
        <v>65654.779521640099</v>
      </c>
      <c r="M85" s="344">
        <v>976551.99</v>
      </c>
      <c r="N85" s="376">
        <v>2515611</v>
      </c>
      <c r="O85" s="255">
        <v>878</v>
      </c>
      <c r="P85" s="347">
        <f t="shared" si="11"/>
        <v>3977.4065945330299</v>
      </c>
      <c r="Q85" s="344">
        <v>31537077.140000001</v>
      </c>
      <c r="R85" s="255">
        <v>65</v>
      </c>
      <c r="S85" s="370">
        <f t="shared" si="12"/>
        <v>485185.80215384619</v>
      </c>
      <c r="T85" s="343" t="s">
        <v>207</v>
      </c>
    </row>
    <row r="86" spans="1:20" ht="15" customHeight="1" x14ac:dyDescent="0.25">
      <c r="A86" s="108">
        <v>2</v>
      </c>
      <c r="B86" s="14">
        <v>60020</v>
      </c>
      <c r="C86" s="311" t="s">
        <v>47</v>
      </c>
      <c r="D86" s="275">
        <v>8570099.6999999993</v>
      </c>
      <c r="E86" s="276">
        <v>2905838.96</v>
      </c>
      <c r="F86" s="357">
        <f t="shared" si="8"/>
        <v>0.33906711260313577</v>
      </c>
      <c r="G86" s="275">
        <v>9934582.0299999993</v>
      </c>
      <c r="H86" s="314">
        <v>617</v>
      </c>
      <c r="I86" s="357">
        <f t="shared" si="9"/>
        <v>16101.429546191246</v>
      </c>
      <c r="J86" s="344">
        <v>41452870.200000003</v>
      </c>
      <c r="K86" s="255">
        <v>617</v>
      </c>
      <c r="L86" s="347">
        <f t="shared" si="10"/>
        <v>67184.5546191248</v>
      </c>
      <c r="M86" s="344">
        <v>571372.48</v>
      </c>
      <c r="N86" s="376">
        <v>1536435</v>
      </c>
      <c r="O86" s="255">
        <v>617</v>
      </c>
      <c r="P86" s="347">
        <f t="shared" si="11"/>
        <v>3416.2195786061588</v>
      </c>
      <c r="Q86" s="344">
        <v>25684005</v>
      </c>
      <c r="R86" s="255">
        <v>36</v>
      </c>
      <c r="S86" s="370">
        <f t="shared" si="12"/>
        <v>713444.58333333337</v>
      </c>
      <c r="T86" s="343" t="s">
        <v>190</v>
      </c>
    </row>
    <row r="87" spans="1:20" ht="15" customHeight="1" x14ac:dyDescent="0.25">
      <c r="A87" s="108">
        <v>3</v>
      </c>
      <c r="B87" s="14">
        <v>60050</v>
      </c>
      <c r="C87" s="311" t="s">
        <v>49</v>
      </c>
      <c r="D87" s="275">
        <v>10847689.32</v>
      </c>
      <c r="E87" s="276">
        <v>3550447.84</v>
      </c>
      <c r="F87" s="357">
        <f t="shared" si="8"/>
        <v>0.32729991938965297</v>
      </c>
      <c r="G87" s="275">
        <v>16645359.68</v>
      </c>
      <c r="H87" s="314">
        <v>1091</v>
      </c>
      <c r="I87" s="357">
        <f t="shared" si="9"/>
        <v>15256.974958753437</v>
      </c>
      <c r="J87" s="344">
        <v>68192889.060000002</v>
      </c>
      <c r="K87" s="255">
        <v>1091</v>
      </c>
      <c r="L87" s="347">
        <f t="shared" si="10"/>
        <v>62504.939560036662</v>
      </c>
      <c r="M87" s="344">
        <v>856924</v>
      </c>
      <c r="N87" s="376">
        <v>2635939</v>
      </c>
      <c r="O87" s="255">
        <v>1091</v>
      </c>
      <c r="P87" s="347">
        <f t="shared" si="11"/>
        <v>3201.5242896425298</v>
      </c>
      <c r="Q87" s="344">
        <v>43353117</v>
      </c>
      <c r="R87" s="255">
        <v>66</v>
      </c>
      <c r="S87" s="370">
        <f t="shared" si="12"/>
        <v>656865.40909090906</v>
      </c>
      <c r="T87" s="343" t="s">
        <v>190</v>
      </c>
    </row>
    <row r="88" spans="1:20" ht="15" customHeight="1" x14ac:dyDescent="0.25">
      <c r="A88" s="108">
        <v>4</v>
      </c>
      <c r="B88" s="14">
        <v>60070</v>
      </c>
      <c r="C88" s="311" t="s">
        <v>40</v>
      </c>
      <c r="D88" s="275">
        <v>22732949.640000001</v>
      </c>
      <c r="E88" s="276">
        <v>13558552.279999999</v>
      </c>
      <c r="F88" s="357">
        <f t="shared" si="8"/>
        <v>0.59642732222231765</v>
      </c>
      <c r="G88" s="275">
        <v>16761540.720000001</v>
      </c>
      <c r="H88" s="314">
        <v>1205</v>
      </c>
      <c r="I88" s="357">
        <f t="shared" si="9"/>
        <v>13909.992298755187</v>
      </c>
      <c r="J88" s="344">
        <v>82453412.519999996</v>
      </c>
      <c r="K88" s="255">
        <v>1205</v>
      </c>
      <c r="L88" s="347">
        <f t="shared" si="10"/>
        <v>68426.068481327791</v>
      </c>
      <c r="M88" s="344"/>
      <c r="N88" s="376"/>
      <c r="O88" s="255">
        <v>1205</v>
      </c>
      <c r="P88" s="347">
        <f t="shared" si="11"/>
        <v>0</v>
      </c>
      <c r="Q88" s="344">
        <v>47378056</v>
      </c>
      <c r="R88" s="255">
        <v>81</v>
      </c>
      <c r="S88" s="370">
        <f t="shared" si="12"/>
        <v>584914.27160493832</v>
      </c>
      <c r="T88" s="343" t="s">
        <v>190</v>
      </c>
    </row>
    <row r="89" spans="1:20" ht="15" customHeight="1" x14ac:dyDescent="0.25">
      <c r="A89" s="108">
        <v>5</v>
      </c>
      <c r="B89" s="14">
        <v>60180</v>
      </c>
      <c r="C89" s="311" t="s">
        <v>4</v>
      </c>
      <c r="D89" s="275">
        <v>109356440</v>
      </c>
      <c r="E89" s="276">
        <v>85272632.719999999</v>
      </c>
      <c r="F89" s="357">
        <f t="shared" si="8"/>
        <v>0.77976781906945758</v>
      </c>
      <c r="G89" s="275">
        <v>48417038.789999999</v>
      </c>
      <c r="H89" s="314">
        <v>1433</v>
      </c>
      <c r="I89" s="357">
        <f t="shared" si="9"/>
        <v>33787.186873691557</v>
      </c>
      <c r="J89" s="344">
        <v>82313035.090000004</v>
      </c>
      <c r="K89" s="255">
        <v>1433</v>
      </c>
      <c r="L89" s="347">
        <f t="shared" si="10"/>
        <v>57441.057285415212</v>
      </c>
      <c r="M89" s="344">
        <v>1192406.8400000001</v>
      </c>
      <c r="N89" s="376">
        <v>3265074</v>
      </c>
      <c r="O89" s="255">
        <v>1433</v>
      </c>
      <c r="P89" s="347">
        <f t="shared" si="11"/>
        <v>3110.5937473831123</v>
      </c>
      <c r="Q89" s="344">
        <v>34732874</v>
      </c>
      <c r="R89" s="255">
        <v>74</v>
      </c>
      <c r="S89" s="370">
        <f t="shared" si="12"/>
        <v>469363.16216216219</v>
      </c>
      <c r="T89" s="343" t="s">
        <v>195</v>
      </c>
    </row>
    <row r="90" spans="1:20" ht="15" customHeight="1" x14ac:dyDescent="0.25">
      <c r="A90" s="108">
        <v>6</v>
      </c>
      <c r="B90" s="14">
        <v>60240</v>
      </c>
      <c r="C90" s="311" t="s">
        <v>187</v>
      </c>
      <c r="D90" s="275">
        <v>112897229.12</v>
      </c>
      <c r="E90" s="276">
        <v>89863737.450000003</v>
      </c>
      <c r="F90" s="357">
        <f t="shared" si="8"/>
        <v>0.79597823746836704</v>
      </c>
      <c r="G90" s="275">
        <v>26990755.699999999</v>
      </c>
      <c r="H90" s="314">
        <v>1793</v>
      </c>
      <c r="I90" s="357">
        <f t="shared" si="9"/>
        <v>15053.405298382599</v>
      </c>
      <c r="J90" s="344">
        <v>116433426.95999999</v>
      </c>
      <c r="K90" s="255">
        <v>1793</v>
      </c>
      <c r="L90" s="347">
        <f t="shared" si="10"/>
        <v>64937.772983825984</v>
      </c>
      <c r="M90" s="344">
        <v>1418711.59</v>
      </c>
      <c r="N90" s="376">
        <v>4293352</v>
      </c>
      <c r="O90" s="255">
        <v>1793</v>
      </c>
      <c r="P90" s="347">
        <f t="shared" si="11"/>
        <v>3185.7577189068597</v>
      </c>
      <c r="Q90" s="344">
        <v>65551311.409999996</v>
      </c>
      <c r="R90" s="255">
        <v>108</v>
      </c>
      <c r="S90" s="370">
        <f t="shared" si="12"/>
        <v>606956.58712962957</v>
      </c>
      <c r="T90" s="343" t="s">
        <v>192</v>
      </c>
    </row>
    <row r="91" spans="1:20" ht="15" customHeight="1" x14ac:dyDescent="0.25">
      <c r="A91" s="108">
        <v>7</v>
      </c>
      <c r="B91" s="14">
        <v>60560</v>
      </c>
      <c r="C91" s="311" t="s">
        <v>22</v>
      </c>
      <c r="D91" s="275">
        <v>18319126.77</v>
      </c>
      <c r="E91" s="276">
        <v>7333913.2300000004</v>
      </c>
      <c r="F91" s="357">
        <f t="shared" si="8"/>
        <v>0.40034185701527303</v>
      </c>
      <c r="G91" s="275">
        <v>12472141.24</v>
      </c>
      <c r="H91" s="314">
        <v>502</v>
      </c>
      <c r="I91" s="357">
        <f t="shared" si="9"/>
        <v>24844.902868525896</v>
      </c>
      <c r="J91" s="344">
        <v>38528444.18</v>
      </c>
      <c r="K91" s="255">
        <v>502</v>
      </c>
      <c r="L91" s="347">
        <f t="shared" si="10"/>
        <v>76749.888804780872</v>
      </c>
      <c r="M91" s="344">
        <v>793887.71</v>
      </c>
      <c r="N91" s="376">
        <v>1540903.38</v>
      </c>
      <c r="O91" s="255">
        <v>502</v>
      </c>
      <c r="P91" s="347">
        <f t="shared" si="11"/>
        <v>4650.9782669322703</v>
      </c>
      <c r="Q91" s="344">
        <v>23084595.23</v>
      </c>
      <c r="R91" s="255">
        <v>43</v>
      </c>
      <c r="S91" s="370">
        <f t="shared" si="12"/>
        <v>536851.05186046509</v>
      </c>
      <c r="T91" s="343" t="s">
        <v>204</v>
      </c>
    </row>
    <row r="92" spans="1:20" ht="15" customHeight="1" x14ac:dyDescent="0.25">
      <c r="A92" s="108">
        <v>8</v>
      </c>
      <c r="B92" s="14">
        <v>60660</v>
      </c>
      <c r="C92" s="311" t="s">
        <v>51</v>
      </c>
      <c r="D92" s="275">
        <v>12445219.039999999</v>
      </c>
      <c r="E92" s="276">
        <v>3776618.55</v>
      </c>
      <c r="F92" s="357">
        <f t="shared" si="8"/>
        <v>0.30345938772645337</v>
      </c>
      <c r="G92" s="275">
        <v>24904038.02</v>
      </c>
      <c r="H92" s="314">
        <v>459</v>
      </c>
      <c r="I92" s="357">
        <f t="shared" si="9"/>
        <v>54257.163442265795</v>
      </c>
      <c r="J92" s="344">
        <v>30321770.52</v>
      </c>
      <c r="K92" s="255">
        <v>459</v>
      </c>
      <c r="L92" s="347">
        <f t="shared" si="10"/>
        <v>66060.502222222218</v>
      </c>
      <c r="M92" s="344"/>
      <c r="N92" s="376"/>
      <c r="O92" s="255">
        <v>459</v>
      </c>
      <c r="P92" s="347">
        <f t="shared" si="11"/>
        <v>0</v>
      </c>
      <c r="Q92" s="344">
        <v>18945287.149999999</v>
      </c>
      <c r="R92" s="255">
        <v>25</v>
      </c>
      <c r="S92" s="370">
        <f t="shared" si="12"/>
        <v>757811.48599999992</v>
      </c>
      <c r="T92" s="343" t="s">
        <v>194</v>
      </c>
    </row>
    <row r="93" spans="1:20" s="32" customFormat="1" ht="15" customHeight="1" x14ac:dyDescent="0.25">
      <c r="A93" s="108">
        <v>9</v>
      </c>
      <c r="B93" s="104">
        <v>60001</v>
      </c>
      <c r="C93" s="311" t="s">
        <v>52</v>
      </c>
      <c r="D93" s="278">
        <v>27419141.550000001</v>
      </c>
      <c r="E93" s="280">
        <v>16803846.609999999</v>
      </c>
      <c r="F93" s="359">
        <f>E93/D93</f>
        <v>0.61285093770559707</v>
      </c>
      <c r="G93" s="278">
        <v>10713268.08</v>
      </c>
      <c r="H93" s="314">
        <v>953</v>
      </c>
      <c r="I93" s="359">
        <f>G93/H93</f>
        <v>11241.62442812172</v>
      </c>
      <c r="J93" s="379">
        <v>62876259.329999998</v>
      </c>
      <c r="K93" s="257">
        <v>953</v>
      </c>
      <c r="L93" s="349">
        <f>J93/K93</f>
        <v>65977.18712486884</v>
      </c>
      <c r="M93" s="379">
        <v>1147040.92</v>
      </c>
      <c r="N93" s="380">
        <v>2902940.21</v>
      </c>
      <c r="O93" s="257">
        <v>953</v>
      </c>
      <c r="P93" s="349">
        <f>(N93+M93)/O93</f>
        <v>4249.7178698845746</v>
      </c>
      <c r="Q93" s="379">
        <v>36341932.039999999</v>
      </c>
      <c r="R93" s="255">
        <v>52</v>
      </c>
      <c r="S93" s="372">
        <f>Q93/R93</f>
        <v>698883.3084615384</v>
      </c>
      <c r="T93" s="343" t="s">
        <v>195</v>
      </c>
    </row>
    <row r="94" spans="1:20" ht="15" customHeight="1" x14ac:dyDescent="0.25">
      <c r="A94" s="108">
        <v>10</v>
      </c>
      <c r="B94" s="14">
        <v>60701</v>
      </c>
      <c r="C94" s="311" t="s">
        <v>53</v>
      </c>
      <c r="D94" s="275">
        <v>9363585.3900000006</v>
      </c>
      <c r="E94" s="276">
        <v>2636172.16</v>
      </c>
      <c r="F94" s="357">
        <f t="shared" si="8"/>
        <v>0.28153448173979861</v>
      </c>
      <c r="G94" s="275">
        <v>8103949.0800000001</v>
      </c>
      <c r="H94" s="314">
        <v>498</v>
      </c>
      <c r="I94" s="357">
        <f t="shared" si="9"/>
        <v>16272.990120481927</v>
      </c>
      <c r="J94" s="344">
        <v>41520818.969999999</v>
      </c>
      <c r="K94" s="255">
        <v>498</v>
      </c>
      <c r="L94" s="347">
        <f t="shared" si="10"/>
        <v>83375.138493975901</v>
      </c>
      <c r="M94" s="344">
        <v>551197.67000000004</v>
      </c>
      <c r="N94" s="376">
        <v>1291177</v>
      </c>
      <c r="O94" s="255">
        <v>498</v>
      </c>
      <c r="P94" s="347">
        <f t="shared" si="11"/>
        <v>3699.547530120482</v>
      </c>
      <c r="Q94" s="344">
        <v>22344450</v>
      </c>
      <c r="R94" s="255">
        <v>45</v>
      </c>
      <c r="S94" s="370">
        <f t="shared" si="12"/>
        <v>496543.33333333331</v>
      </c>
      <c r="T94" s="343" t="s">
        <v>205</v>
      </c>
    </row>
    <row r="95" spans="1:20" ht="15" customHeight="1" x14ac:dyDescent="0.25">
      <c r="A95" s="108">
        <v>11</v>
      </c>
      <c r="B95" s="14">
        <v>60850</v>
      </c>
      <c r="C95" s="311" t="s">
        <v>54</v>
      </c>
      <c r="D95" s="275">
        <v>29598706.609999999</v>
      </c>
      <c r="E95" s="276">
        <v>18172041.18</v>
      </c>
      <c r="F95" s="357">
        <f t="shared" si="8"/>
        <v>0.61394713692862946</v>
      </c>
      <c r="G95" s="275">
        <v>18263786</v>
      </c>
      <c r="H95" s="314">
        <v>1082</v>
      </c>
      <c r="I95" s="357">
        <f t="shared" si="9"/>
        <v>16879.654343807764</v>
      </c>
      <c r="J95" s="344">
        <v>71500476.310000002</v>
      </c>
      <c r="K95" s="255">
        <v>1082</v>
      </c>
      <c r="L95" s="347">
        <f t="shared" si="10"/>
        <v>66081.771081330866</v>
      </c>
      <c r="M95" s="344">
        <v>993972.8</v>
      </c>
      <c r="N95" s="376">
        <v>2659056.7999999998</v>
      </c>
      <c r="O95" s="255">
        <v>1082</v>
      </c>
      <c r="P95" s="347">
        <f t="shared" si="11"/>
        <v>3376.182624768946</v>
      </c>
      <c r="Q95" s="344">
        <v>28103444.02</v>
      </c>
      <c r="R95" s="255">
        <v>57</v>
      </c>
      <c r="S95" s="370">
        <f t="shared" si="12"/>
        <v>493042.87754385965</v>
      </c>
      <c r="T95" s="343" t="s">
        <v>190</v>
      </c>
    </row>
    <row r="96" spans="1:20" ht="15" customHeight="1" x14ac:dyDescent="0.25">
      <c r="A96" s="108">
        <v>12</v>
      </c>
      <c r="B96" s="14">
        <v>60910</v>
      </c>
      <c r="C96" s="311" t="s">
        <v>8</v>
      </c>
      <c r="D96" s="275">
        <v>35943952.390000001</v>
      </c>
      <c r="E96" s="276">
        <v>21593666.18</v>
      </c>
      <c r="F96" s="357">
        <f t="shared" si="8"/>
        <v>0.60075936963480936</v>
      </c>
      <c r="G96" s="275">
        <v>15103317.85</v>
      </c>
      <c r="H96" s="314">
        <v>875</v>
      </c>
      <c r="I96" s="357">
        <f t="shared" si="9"/>
        <v>17260.934685714285</v>
      </c>
      <c r="J96" s="344">
        <v>60440279.600000001</v>
      </c>
      <c r="K96" s="255">
        <v>875</v>
      </c>
      <c r="L96" s="347">
        <f t="shared" si="10"/>
        <v>69074.605257142859</v>
      </c>
      <c r="M96" s="344">
        <v>449723.98</v>
      </c>
      <c r="N96" s="376">
        <v>2132994.9500000002</v>
      </c>
      <c r="O96" s="255">
        <v>875</v>
      </c>
      <c r="P96" s="347">
        <f t="shared" si="11"/>
        <v>2951.6787771428571</v>
      </c>
      <c r="Q96" s="344">
        <v>38739141</v>
      </c>
      <c r="R96" s="255">
        <v>58</v>
      </c>
      <c r="S96" s="370">
        <f t="shared" si="12"/>
        <v>667916.22413793101</v>
      </c>
      <c r="T96" s="343" t="s">
        <v>189</v>
      </c>
    </row>
    <row r="97" spans="1:20" ht="15" customHeight="1" x14ac:dyDescent="0.25">
      <c r="A97" s="108">
        <v>13</v>
      </c>
      <c r="B97" s="14">
        <v>60980</v>
      </c>
      <c r="C97" s="311" t="s">
        <v>55</v>
      </c>
      <c r="D97" s="275">
        <v>15465688.949999999</v>
      </c>
      <c r="E97" s="276">
        <v>7676285.0199999996</v>
      </c>
      <c r="F97" s="357">
        <f t="shared" si="8"/>
        <v>0.49634290750429194</v>
      </c>
      <c r="G97" s="275">
        <v>28795920.420000002</v>
      </c>
      <c r="H97" s="314">
        <v>841</v>
      </c>
      <c r="I97" s="357">
        <f t="shared" si="9"/>
        <v>34240.095624256843</v>
      </c>
      <c r="J97" s="344">
        <v>60942818.25</v>
      </c>
      <c r="K97" s="255">
        <v>841</v>
      </c>
      <c r="L97" s="347">
        <f t="shared" si="10"/>
        <v>72464.706599286568</v>
      </c>
      <c r="M97" s="344"/>
      <c r="N97" s="376"/>
      <c r="O97" s="255">
        <v>841</v>
      </c>
      <c r="P97" s="347">
        <f t="shared" si="11"/>
        <v>0</v>
      </c>
      <c r="Q97" s="344">
        <v>34204027.170000002</v>
      </c>
      <c r="R97" s="255">
        <v>60</v>
      </c>
      <c r="S97" s="370">
        <f t="shared" si="12"/>
        <v>570067.11950000003</v>
      </c>
      <c r="T97" s="343" t="s">
        <v>218</v>
      </c>
    </row>
    <row r="98" spans="1:20" ht="15" customHeight="1" x14ac:dyDescent="0.25">
      <c r="A98" s="108">
        <v>14</v>
      </c>
      <c r="B98" s="14">
        <v>61080</v>
      </c>
      <c r="C98" s="311" t="s">
        <v>56</v>
      </c>
      <c r="D98" s="275">
        <v>26452958.91</v>
      </c>
      <c r="E98" s="276">
        <v>12928702.67</v>
      </c>
      <c r="F98" s="357">
        <f t="shared" si="8"/>
        <v>0.48874315776873523</v>
      </c>
      <c r="G98" s="275">
        <v>28262738.359999999</v>
      </c>
      <c r="H98" s="314">
        <v>1533</v>
      </c>
      <c r="I98" s="357">
        <f t="shared" si="9"/>
        <v>18436.228545335944</v>
      </c>
      <c r="J98" s="344">
        <v>109023274.01000001</v>
      </c>
      <c r="K98" s="255">
        <v>1533</v>
      </c>
      <c r="L98" s="347">
        <f t="shared" si="10"/>
        <v>71117.595570776262</v>
      </c>
      <c r="M98" s="344">
        <v>1575324.42</v>
      </c>
      <c r="N98" s="376">
        <v>3835363</v>
      </c>
      <c r="O98" s="255">
        <v>1533</v>
      </c>
      <c r="P98" s="347">
        <f t="shared" si="11"/>
        <v>3529.4764644487932</v>
      </c>
      <c r="Q98" s="344">
        <v>58701312.850000001</v>
      </c>
      <c r="R98" s="255">
        <v>104</v>
      </c>
      <c r="S98" s="370">
        <f t="shared" si="12"/>
        <v>564435.70048076927</v>
      </c>
      <c r="T98" s="343" t="s">
        <v>189</v>
      </c>
    </row>
    <row r="99" spans="1:20" ht="15" customHeight="1" x14ac:dyDescent="0.25">
      <c r="A99" s="108">
        <v>15</v>
      </c>
      <c r="B99" s="14">
        <v>61150</v>
      </c>
      <c r="C99" s="311" t="s">
        <v>57</v>
      </c>
      <c r="D99" s="275">
        <v>30733635.379999999</v>
      </c>
      <c r="E99" s="276">
        <v>20272464.09</v>
      </c>
      <c r="F99" s="357">
        <f t="shared" si="8"/>
        <v>0.6596181622949937</v>
      </c>
      <c r="G99" s="275">
        <v>12893140.880000001</v>
      </c>
      <c r="H99" s="314">
        <v>964</v>
      </c>
      <c r="I99" s="357">
        <f t="shared" si="9"/>
        <v>13374.627468879669</v>
      </c>
      <c r="J99" s="344">
        <v>65428461.859999999</v>
      </c>
      <c r="K99" s="255">
        <v>964</v>
      </c>
      <c r="L99" s="347">
        <f t="shared" si="10"/>
        <v>67871.848402489632</v>
      </c>
      <c r="M99" s="376">
        <v>821033.52</v>
      </c>
      <c r="N99" s="391">
        <v>2297606.7200000002</v>
      </c>
      <c r="O99" s="255">
        <v>964</v>
      </c>
      <c r="P99" s="347">
        <f t="shared" si="11"/>
        <v>3235.10398340249</v>
      </c>
      <c r="Q99" s="344">
        <v>40179868.340000004</v>
      </c>
      <c r="R99" s="255">
        <v>66</v>
      </c>
      <c r="S99" s="370">
        <f t="shared" si="12"/>
        <v>608785.88393939403</v>
      </c>
      <c r="T99" s="343" t="s">
        <v>203</v>
      </c>
    </row>
    <row r="100" spans="1:20" ht="15" customHeight="1" x14ac:dyDescent="0.25">
      <c r="A100" s="108">
        <v>16</v>
      </c>
      <c r="B100" s="14">
        <v>61210</v>
      </c>
      <c r="C100" s="311" t="s">
        <v>58</v>
      </c>
      <c r="D100" s="275">
        <v>53514356.149999999</v>
      </c>
      <c r="E100" s="276">
        <v>36157260.770000003</v>
      </c>
      <c r="F100" s="357">
        <f t="shared" si="8"/>
        <v>0.67565534505641256</v>
      </c>
      <c r="G100" s="275">
        <v>15035734.18</v>
      </c>
      <c r="H100" s="314">
        <v>800</v>
      </c>
      <c r="I100" s="357">
        <f t="shared" si="9"/>
        <v>18794.667724999999</v>
      </c>
      <c r="J100" s="344">
        <v>61025948.780000001</v>
      </c>
      <c r="K100" s="255">
        <v>800</v>
      </c>
      <c r="L100" s="347">
        <f t="shared" si="10"/>
        <v>76282.435975</v>
      </c>
      <c r="M100" s="344"/>
      <c r="N100" s="376"/>
      <c r="O100" s="255">
        <v>800</v>
      </c>
      <c r="P100" s="347">
        <f t="shared" si="11"/>
        <v>0</v>
      </c>
      <c r="Q100" s="344"/>
      <c r="R100" s="255">
        <v>72</v>
      </c>
      <c r="S100" s="370">
        <f t="shared" si="12"/>
        <v>0</v>
      </c>
      <c r="T100" s="343" t="s">
        <v>204</v>
      </c>
    </row>
    <row r="101" spans="1:20" ht="15" customHeight="1" x14ac:dyDescent="0.25">
      <c r="A101" s="108">
        <v>17</v>
      </c>
      <c r="B101" s="14">
        <v>61290</v>
      </c>
      <c r="C101" s="311" t="s">
        <v>59</v>
      </c>
      <c r="D101" s="275">
        <v>26409300.43</v>
      </c>
      <c r="E101" s="276">
        <v>15753516.390000001</v>
      </c>
      <c r="F101" s="357">
        <f t="shared" si="8"/>
        <v>0.59651396036619664</v>
      </c>
      <c r="G101" s="275">
        <v>16389289.73</v>
      </c>
      <c r="H101" s="314">
        <v>758</v>
      </c>
      <c r="I101" s="357">
        <f t="shared" si="9"/>
        <v>21621.754261213722</v>
      </c>
      <c r="J101" s="344">
        <v>55433264.710000001</v>
      </c>
      <c r="K101" s="255">
        <v>758</v>
      </c>
      <c r="L101" s="347">
        <f t="shared" si="10"/>
        <v>73130.956081794197</v>
      </c>
      <c r="M101" s="344"/>
      <c r="N101" s="376"/>
      <c r="O101" s="255">
        <v>758</v>
      </c>
      <c r="P101" s="347">
        <f t="shared" si="11"/>
        <v>0</v>
      </c>
      <c r="Q101" s="344">
        <v>33088564</v>
      </c>
      <c r="R101" s="255">
        <v>61</v>
      </c>
      <c r="S101" s="370">
        <f t="shared" si="12"/>
        <v>542435.47540983604</v>
      </c>
      <c r="T101" s="343" t="s">
        <v>190</v>
      </c>
    </row>
    <row r="102" spans="1:20" ht="15" customHeight="1" x14ac:dyDescent="0.25">
      <c r="A102" s="108">
        <v>18</v>
      </c>
      <c r="B102" s="14">
        <v>61340</v>
      </c>
      <c r="C102" s="311" t="s">
        <v>60</v>
      </c>
      <c r="D102" s="275">
        <v>31473142.82</v>
      </c>
      <c r="E102" s="276">
        <v>14701421.07</v>
      </c>
      <c r="F102" s="357">
        <f t="shared" si="8"/>
        <v>0.46711004217404684</v>
      </c>
      <c r="G102" s="275">
        <v>17959633.850000001</v>
      </c>
      <c r="H102" s="314">
        <v>1291</v>
      </c>
      <c r="I102" s="357">
        <f t="shared" si="9"/>
        <v>13911.41274206042</v>
      </c>
      <c r="J102" s="344">
        <v>85107667.799999997</v>
      </c>
      <c r="K102" s="255">
        <v>1291</v>
      </c>
      <c r="L102" s="347">
        <f t="shared" si="10"/>
        <v>65923.83253292022</v>
      </c>
      <c r="M102" s="344"/>
      <c r="N102" s="376"/>
      <c r="O102" s="255">
        <v>1291</v>
      </c>
      <c r="P102" s="347">
        <f t="shared" si="11"/>
        <v>0</v>
      </c>
      <c r="Q102" s="344">
        <v>49662713</v>
      </c>
      <c r="R102" s="255">
        <v>73</v>
      </c>
      <c r="S102" s="370">
        <f t="shared" si="12"/>
        <v>680311.1369863014</v>
      </c>
      <c r="T102" s="343" t="s">
        <v>190</v>
      </c>
    </row>
    <row r="103" spans="1:20" ht="15" customHeight="1" x14ac:dyDescent="0.25">
      <c r="A103" s="108">
        <v>19</v>
      </c>
      <c r="B103" s="14">
        <v>61390</v>
      </c>
      <c r="C103" s="311" t="s">
        <v>61</v>
      </c>
      <c r="D103" s="275">
        <v>24410123.690000001</v>
      </c>
      <c r="E103" s="276">
        <v>15229540.73</v>
      </c>
      <c r="F103" s="357">
        <f t="shared" si="8"/>
        <v>0.62390264479647128</v>
      </c>
      <c r="G103" s="275">
        <v>15019605.18</v>
      </c>
      <c r="H103" s="314">
        <v>898</v>
      </c>
      <c r="I103" s="357">
        <f t="shared" si="9"/>
        <v>16725.618240534521</v>
      </c>
      <c r="J103" s="344">
        <v>60701292.710000001</v>
      </c>
      <c r="K103" s="255">
        <v>898</v>
      </c>
      <c r="L103" s="347">
        <f t="shared" si="10"/>
        <v>67596.094331848552</v>
      </c>
      <c r="M103" s="344"/>
      <c r="N103" s="376"/>
      <c r="O103" s="255">
        <v>898</v>
      </c>
      <c r="P103" s="347">
        <f t="shared" si="11"/>
        <v>0</v>
      </c>
      <c r="Q103" s="344">
        <v>34732053</v>
      </c>
      <c r="R103" s="255">
        <v>60</v>
      </c>
      <c r="S103" s="370">
        <f t="shared" si="12"/>
        <v>578867.55000000005</v>
      </c>
      <c r="T103" s="343" t="s">
        <v>189</v>
      </c>
    </row>
    <row r="104" spans="1:20" ht="15" customHeight="1" x14ac:dyDescent="0.25">
      <c r="A104" s="108">
        <v>20</v>
      </c>
      <c r="B104" s="14">
        <v>61410</v>
      </c>
      <c r="C104" s="311" t="s">
        <v>62</v>
      </c>
      <c r="D104" s="275">
        <v>37295822.25</v>
      </c>
      <c r="E104" s="276">
        <v>20875015.350000001</v>
      </c>
      <c r="F104" s="357">
        <f t="shared" si="8"/>
        <v>0.55971457634239452</v>
      </c>
      <c r="G104" s="275">
        <v>17925420.460000001</v>
      </c>
      <c r="H104" s="314">
        <v>1004</v>
      </c>
      <c r="I104" s="357">
        <f t="shared" si="9"/>
        <v>17854.004442231075</v>
      </c>
      <c r="J104" s="344">
        <v>69973092.950000003</v>
      </c>
      <c r="K104" s="255">
        <v>1004</v>
      </c>
      <c r="L104" s="347">
        <f t="shared" si="10"/>
        <v>69694.315687251001</v>
      </c>
      <c r="M104" s="344">
        <v>690133.8</v>
      </c>
      <c r="N104" s="376">
        <v>2456861</v>
      </c>
      <c r="O104" s="255">
        <v>1004</v>
      </c>
      <c r="P104" s="347">
        <f t="shared" si="11"/>
        <v>3134.4569721115536</v>
      </c>
      <c r="Q104" s="344">
        <v>40196047.159999996</v>
      </c>
      <c r="R104" s="255">
        <v>64</v>
      </c>
      <c r="S104" s="370">
        <f t="shared" si="12"/>
        <v>628063.23687499994</v>
      </c>
      <c r="T104" s="343" t="s">
        <v>194</v>
      </c>
    </row>
    <row r="105" spans="1:20" ht="15" customHeight="1" x14ac:dyDescent="0.25">
      <c r="A105" s="108">
        <v>21</v>
      </c>
      <c r="B105" s="14">
        <v>61430</v>
      </c>
      <c r="C105" s="311" t="s">
        <v>128</v>
      </c>
      <c r="D105" s="275">
        <v>56748029.759999998</v>
      </c>
      <c r="E105" s="276">
        <v>35274520.390000001</v>
      </c>
      <c r="F105" s="357">
        <f t="shared" si="8"/>
        <v>0.62159903241017833</v>
      </c>
      <c r="G105" s="275">
        <v>28139347.129999999</v>
      </c>
      <c r="H105" s="314">
        <v>2421</v>
      </c>
      <c r="I105" s="357">
        <f t="shared" si="9"/>
        <v>11623.026489054109</v>
      </c>
      <c r="J105" s="344">
        <v>143923154.27000001</v>
      </c>
      <c r="K105" s="255">
        <v>2421</v>
      </c>
      <c r="L105" s="347">
        <f t="shared" si="10"/>
        <v>59447.812585708387</v>
      </c>
      <c r="M105" s="344">
        <v>2274512.89</v>
      </c>
      <c r="N105" s="376">
        <v>6556263.4800000004</v>
      </c>
      <c r="O105" s="255">
        <v>2421</v>
      </c>
      <c r="P105" s="347">
        <f t="shared" si="11"/>
        <v>3647.5738826931024</v>
      </c>
      <c r="Q105" s="344">
        <v>82312480.230000004</v>
      </c>
      <c r="R105" s="255">
        <v>132</v>
      </c>
      <c r="S105" s="370">
        <f t="shared" si="12"/>
        <v>623579.39568181825</v>
      </c>
      <c r="T105" s="343" t="s">
        <v>190</v>
      </c>
    </row>
    <row r="106" spans="1:20" ht="15" customHeight="1" x14ac:dyDescent="0.25">
      <c r="A106" s="108">
        <v>22</v>
      </c>
      <c r="B106" s="14">
        <v>61440</v>
      </c>
      <c r="C106" s="311" t="s">
        <v>63</v>
      </c>
      <c r="D106" s="275">
        <v>35259638.07</v>
      </c>
      <c r="E106" s="276">
        <v>25121947.199999999</v>
      </c>
      <c r="F106" s="357">
        <f t="shared" si="8"/>
        <v>0.71248454536391104</v>
      </c>
      <c r="G106" s="275">
        <v>65261661.630000003</v>
      </c>
      <c r="H106" s="314">
        <v>2456</v>
      </c>
      <c r="I106" s="357">
        <f t="shared" si="9"/>
        <v>26572.33779723127</v>
      </c>
      <c r="J106" s="344">
        <v>4246711.7</v>
      </c>
      <c r="K106" s="255">
        <v>2456</v>
      </c>
      <c r="L106" s="347">
        <f t="shared" si="10"/>
        <v>1729.1171416938112</v>
      </c>
      <c r="M106" s="344">
        <v>405870.23</v>
      </c>
      <c r="N106" s="376">
        <v>689979.41</v>
      </c>
      <c r="O106" s="255">
        <v>2456</v>
      </c>
      <c r="P106" s="347">
        <f t="shared" si="11"/>
        <v>446.19285016286648</v>
      </c>
      <c r="Q106" s="344">
        <v>1901542.6</v>
      </c>
      <c r="R106" s="255">
        <v>121</v>
      </c>
      <c r="S106" s="370">
        <f t="shared" si="12"/>
        <v>15715.228099173555</v>
      </c>
      <c r="T106" s="343" t="s">
        <v>206</v>
      </c>
    </row>
    <row r="107" spans="1:20" ht="15" customHeight="1" x14ac:dyDescent="0.25">
      <c r="A107" s="108">
        <v>23</v>
      </c>
      <c r="B107" s="14">
        <v>61450</v>
      </c>
      <c r="C107" s="311" t="s">
        <v>129</v>
      </c>
      <c r="D107" s="275">
        <v>44635808.770000003</v>
      </c>
      <c r="E107" s="276">
        <v>31185027.940000001</v>
      </c>
      <c r="F107" s="357">
        <f t="shared" si="8"/>
        <v>0.69865493197828299</v>
      </c>
      <c r="G107" s="275">
        <v>22176262.41</v>
      </c>
      <c r="H107" s="314">
        <v>1564</v>
      </c>
      <c r="I107" s="357">
        <f t="shared" si="9"/>
        <v>14179.19591432225</v>
      </c>
      <c r="J107" s="344">
        <v>102893842.73</v>
      </c>
      <c r="K107" s="255">
        <v>1564</v>
      </c>
      <c r="L107" s="347">
        <f t="shared" si="10"/>
        <v>65788.902001278781</v>
      </c>
      <c r="M107" s="344"/>
      <c r="N107" s="376"/>
      <c r="O107" s="255">
        <v>1564</v>
      </c>
      <c r="P107" s="347">
        <f t="shared" si="11"/>
        <v>0</v>
      </c>
      <c r="Q107" s="344">
        <v>49426639</v>
      </c>
      <c r="R107" s="255">
        <v>100</v>
      </c>
      <c r="S107" s="370">
        <f t="shared" si="12"/>
        <v>494266.39</v>
      </c>
      <c r="T107" s="343" t="s">
        <v>194</v>
      </c>
    </row>
    <row r="108" spans="1:20" ht="15" customHeight="1" x14ac:dyDescent="0.25">
      <c r="A108" s="108">
        <v>24</v>
      </c>
      <c r="B108" s="14">
        <v>61470</v>
      </c>
      <c r="C108" s="311" t="s">
        <v>64</v>
      </c>
      <c r="D108" s="275">
        <v>48488906.719999999</v>
      </c>
      <c r="E108" s="276">
        <v>32695932.010000002</v>
      </c>
      <c r="F108" s="357">
        <f t="shared" si="8"/>
        <v>0.67429715829237413</v>
      </c>
      <c r="G108" s="275">
        <v>17663423.84</v>
      </c>
      <c r="H108" s="314">
        <v>1234</v>
      </c>
      <c r="I108" s="357">
        <f t="shared" si="9"/>
        <v>14313.957730956239</v>
      </c>
      <c r="J108" s="344">
        <v>81024710.469999999</v>
      </c>
      <c r="K108" s="255">
        <v>1234</v>
      </c>
      <c r="L108" s="347">
        <f t="shared" si="10"/>
        <v>65660.219181523498</v>
      </c>
      <c r="M108" s="344">
        <v>946731.96</v>
      </c>
      <c r="N108" s="376">
        <v>3464689.96</v>
      </c>
      <c r="O108" s="255">
        <v>1234</v>
      </c>
      <c r="P108" s="347">
        <f t="shared" si="11"/>
        <v>3574.8962074554292</v>
      </c>
      <c r="Q108" s="344">
        <v>48110415.840000004</v>
      </c>
      <c r="R108" s="255">
        <v>79</v>
      </c>
      <c r="S108" s="370">
        <f t="shared" si="12"/>
        <v>608992.60556962027</v>
      </c>
      <c r="T108" s="343" t="s">
        <v>195</v>
      </c>
    </row>
    <row r="109" spans="1:20" ht="15" customHeight="1" x14ac:dyDescent="0.25">
      <c r="A109" s="108">
        <v>25</v>
      </c>
      <c r="B109" s="14">
        <v>61490</v>
      </c>
      <c r="C109" s="311" t="s">
        <v>130</v>
      </c>
      <c r="D109" s="275">
        <v>39216418.560000002</v>
      </c>
      <c r="E109" s="276">
        <v>27527823.809999999</v>
      </c>
      <c r="F109" s="357">
        <f t="shared" si="8"/>
        <v>0.70194639951333682</v>
      </c>
      <c r="G109" s="275">
        <v>52304626.240000002</v>
      </c>
      <c r="H109" s="314">
        <v>2571</v>
      </c>
      <c r="I109" s="357">
        <f t="shared" si="9"/>
        <v>20344.078661999221</v>
      </c>
      <c r="J109" s="344">
        <v>134974649.19999999</v>
      </c>
      <c r="K109" s="255">
        <v>2571</v>
      </c>
      <c r="L109" s="347">
        <f t="shared" si="10"/>
        <v>52498.891170750678</v>
      </c>
      <c r="M109" s="344">
        <v>2230898.2799999998</v>
      </c>
      <c r="N109" s="376">
        <v>6014665.6699999999</v>
      </c>
      <c r="O109" s="255">
        <v>2571</v>
      </c>
      <c r="P109" s="347">
        <f t="shared" si="11"/>
        <v>3207.1427265655384</v>
      </c>
      <c r="Q109" s="344">
        <v>83897346</v>
      </c>
      <c r="R109" s="255">
        <v>145</v>
      </c>
      <c r="S109" s="370">
        <f t="shared" si="12"/>
        <v>578602.38620689651</v>
      </c>
      <c r="T109" s="343" t="s">
        <v>189</v>
      </c>
    </row>
    <row r="110" spans="1:20" ht="15" customHeight="1" x14ac:dyDescent="0.25">
      <c r="A110" s="108">
        <v>26</v>
      </c>
      <c r="B110" s="14">
        <v>61500</v>
      </c>
      <c r="C110" s="311" t="s">
        <v>131</v>
      </c>
      <c r="D110" s="275">
        <v>447396481.42000002</v>
      </c>
      <c r="E110" s="276">
        <v>403636748.58999997</v>
      </c>
      <c r="F110" s="357">
        <f t="shared" si="8"/>
        <v>0.90219026155254911</v>
      </c>
      <c r="G110" s="275">
        <v>56240143.850000001</v>
      </c>
      <c r="H110" s="314">
        <v>2657</v>
      </c>
      <c r="I110" s="357">
        <f t="shared" si="9"/>
        <v>21166.783534060971</v>
      </c>
      <c r="J110" s="344">
        <v>140757659.09999999</v>
      </c>
      <c r="K110" s="255">
        <v>2657</v>
      </c>
      <c r="L110" s="347">
        <f t="shared" si="10"/>
        <v>52976.160745201356</v>
      </c>
      <c r="M110" s="344">
        <v>2469100.2000000002</v>
      </c>
      <c r="N110" s="376">
        <v>6622664</v>
      </c>
      <c r="O110" s="255">
        <v>2657</v>
      </c>
      <c r="P110" s="347">
        <f t="shared" si="11"/>
        <v>3421.8156567557394</v>
      </c>
      <c r="Q110" s="344">
        <v>87620713.370000005</v>
      </c>
      <c r="R110" s="255">
        <v>132</v>
      </c>
      <c r="S110" s="370">
        <f t="shared" si="12"/>
        <v>663793.2831060607</v>
      </c>
      <c r="T110" s="343" t="s">
        <v>194</v>
      </c>
    </row>
    <row r="111" spans="1:20" ht="15" customHeight="1" x14ac:dyDescent="0.25">
      <c r="A111" s="108">
        <v>27</v>
      </c>
      <c r="B111" s="14">
        <v>61510</v>
      </c>
      <c r="C111" s="311" t="s">
        <v>65</v>
      </c>
      <c r="D111" s="275">
        <v>672416658.10000002</v>
      </c>
      <c r="E111" s="276">
        <v>617801519.79999995</v>
      </c>
      <c r="F111" s="357">
        <f t="shared" si="8"/>
        <v>0.91877783269926394</v>
      </c>
      <c r="G111" s="275">
        <v>60537736.909999996</v>
      </c>
      <c r="H111" s="314">
        <v>1659</v>
      </c>
      <c r="I111" s="357">
        <f t="shared" si="9"/>
        <v>36490.498438818562</v>
      </c>
      <c r="J111" s="344">
        <v>113106910.31</v>
      </c>
      <c r="K111" s="255">
        <v>1659</v>
      </c>
      <c r="L111" s="347">
        <f t="shared" si="10"/>
        <v>68177.763899939731</v>
      </c>
      <c r="M111" s="344">
        <v>1211548.03</v>
      </c>
      <c r="N111" s="376">
        <v>4178900</v>
      </c>
      <c r="O111" s="255">
        <v>1659</v>
      </c>
      <c r="P111" s="347">
        <f t="shared" si="11"/>
        <v>3249.2152079566004</v>
      </c>
      <c r="Q111" s="344">
        <v>67863467</v>
      </c>
      <c r="R111" s="255">
        <v>123</v>
      </c>
      <c r="S111" s="370">
        <f t="shared" si="12"/>
        <v>551735.50406504062</v>
      </c>
      <c r="T111" s="343" t="s">
        <v>190</v>
      </c>
    </row>
    <row r="112" spans="1:20" ht="15" customHeight="1" x14ac:dyDescent="0.25">
      <c r="A112" s="108">
        <v>28</v>
      </c>
      <c r="B112" s="14">
        <v>61520</v>
      </c>
      <c r="C112" s="311" t="s">
        <v>159</v>
      </c>
      <c r="D112" s="275">
        <v>848794560.45000005</v>
      </c>
      <c r="E112" s="276">
        <v>759323322.13999999</v>
      </c>
      <c r="F112" s="357">
        <f t="shared" si="8"/>
        <v>0.89459023127744164</v>
      </c>
      <c r="G112" s="275">
        <v>66385504.780000001</v>
      </c>
      <c r="H112" s="314">
        <v>2180</v>
      </c>
      <c r="I112" s="357">
        <f t="shared" si="9"/>
        <v>30452.066412844037</v>
      </c>
      <c r="J112" s="344">
        <v>150865288.22999999</v>
      </c>
      <c r="K112" s="255">
        <v>2180</v>
      </c>
      <c r="L112" s="347">
        <f t="shared" si="10"/>
        <v>69204.260655963299</v>
      </c>
      <c r="M112" s="344">
        <v>3210044.4</v>
      </c>
      <c r="N112" s="376">
        <v>6155844.1200000001</v>
      </c>
      <c r="O112" s="255">
        <v>2180</v>
      </c>
      <c r="P112" s="347">
        <f t="shared" si="11"/>
        <v>4296.2791376146788</v>
      </c>
      <c r="Q112" s="344">
        <v>88264765.260000005</v>
      </c>
      <c r="R112" s="255">
        <v>140</v>
      </c>
      <c r="S112" s="370">
        <f t="shared" si="12"/>
        <v>630462.60900000005</v>
      </c>
      <c r="T112" s="343" t="s">
        <v>189</v>
      </c>
    </row>
    <row r="113" spans="1:20" s="32" customFormat="1" ht="15" customHeight="1" x14ac:dyDescent="0.25">
      <c r="A113" s="108">
        <v>29</v>
      </c>
      <c r="B113" s="14">
        <v>61540</v>
      </c>
      <c r="C113" s="311" t="s">
        <v>178</v>
      </c>
      <c r="D113" s="275">
        <v>793989245.85000002</v>
      </c>
      <c r="E113" s="276">
        <v>780580282.26999998</v>
      </c>
      <c r="F113" s="357">
        <f t="shared" ref="F113" si="22">E113/D113</f>
        <v>0.983111907812246</v>
      </c>
      <c r="G113" s="275">
        <v>83717201.25</v>
      </c>
      <c r="H113" s="314">
        <v>1627</v>
      </c>
      <c r="I113" s="357">
        <f t="shared" ref="I113" si="23">G113/H113</f>
        <v>51454.948524892439</v>
      </c>
      <c r="J113" s="344">
        <v>109954996.2</v>
      </c>
      <c r="K113" s="255">
        <v>1627</v>
      </c>
      <c r="L113" s="347">
        <f t="shared" ref="L113" si="24">J113/K113</f>
        <v>67581.435894283961</v>
      </c>
      <c r="M113" s="344">
        <v>1133226</v>
      </c>
      <c r="N113" s="376">
        <v>3761368</v>
      </c>
      <c r="O113" s="255">
        <v>1627</v>
      </c>
      <c r="P113" s="347">
        <f t="shared" ref="P113" si="25">(N113+M113)/O113</f>
        <v>3008.3552550706822</v>
      </c>
      <c r="Q113" s="344">
        <v>59220183.240000002</v>
      </c>
      <c r="R113" s="255">
        <v>109</v>
      </c>
      <c r="S113" s="370">
        <f t="shared" ref="S113" si="26">Q113/R113</f>
        <v>543304.4333944954</v>
      </c>
      <c r="T113" s="401" t="s">
        <v>190</v>
      </c>
    </row>
    <row r="114" spans="1:20" s="32" customFormat="1" ht="15" customHeight="1" x14ac:dyDescent="0.25">
      <c r="A114" s="292">
        <v>30</v>
      </c>
      <c r="B114" s="293">
        <v>61560</v>
      </c>
      <c r="C114" s="311" t="s">
        <v>179</v>
      </c>
      <c r="D114" s="290">
        <v>1096177150</v>
      </c>
      <c r="E114" s="291">
        <v>1090696264.24</v>
      </c>
      <c r="F114" s="362">
        <f t="shared" si="8"/>
        <v>0.9949999999908774</v>
      </c>
      <c r="G114" s="290">
        <v>12707070.390000001</v>
      </c>
      <c r="H114" s="314">
        <v>1912</v>
      </c>
      <c r="I114" s="362">
        <f t="shared" si="9"/>
        <v>6645.9573169456071</v>
      </c>
      <c r="J114" s="394">
        <v>75658864.099999994</v>
      </c>
      <c r="K114" s="268">
        <v>1912</v>
      </c>
      <c r="L114" s="352">
        <f t="shared" si="10"/>
        <v>39570.535617154812</v>
      </c>
      <c r="M114" s="394">
        <v>803207.09</v>
      </c>
      <c r="N114" s="395">
        <v>2567599.4</v>
      </c>
      <c r="O114" s="268">
        <v>1912</v>
      </c>
      <c r="P114" s="352">
        <f t="shared" si="11"/>
        <v>1762.9741056485354</v>
      </c>
      <c r="Q114" s="394">
        <v>45189217.600000001</v>
      </c>
      <c r="R114" s="255">
        <v>114</v>
      </c>
      <c r="S114" s="375">
        <f t="shared" si="12"/>
        <v>396396.64561403508</v>
      </c>
      <c r="T114" s="383" t="s">
        <v>195</v>
      </c>
    </row>
    <row r="115" spans="1:20" s="304" customFormat="1" ht="15" customHeight="1" thickBot="1" x14ac:dyDescent="0.3">
      <c r="A115" s="307">
        <v>31</v>
      </c>
      <c r="B115" s="308">
        <v>61570</v>
      </c>
      <c r="C115" s="311" t="s">
        <v>185</v>
      </c>
      <c r="D115" s="309"/>
      <c r="E115" s="310"/>
      <c r="F115" s="363"/>
      <c r="G115" s="309"/>
      <c r="H115" s="319">
        <v>824</v>
      </c>
      <c r="I115" s="363">
        <f t="shared" ref="I115" si="27">G115/H115</f>
        <v>0</v>
      </c>
      <c r="J115" s="403">
        <v>68344077.269999996</v>
      </c>
      <c r="K115" s="322">
        <v>824</v>
      </c>
      <c r="L115" s="353">
        <f t="shared" ref="L115" si="28">J115/K115</f>
        <v>82941.841347087378</v>
      </c>
      <c r="M115" s="309"/>
      <c r="N115" s="310"/>
      <c r="O115" s="322">
        <v>824</v>
      </c>
      <c r="P115" s="353">
        <f t="shared" ref="P115" si="29">(N115+M115)/O115</f>
        <v>0</v>
      </c>
      <c r="Q115" s="309"/>
      <c r="R115" s="324">
        <v>60</v>
      </c>
      <c r="S115" s="353">
        <f t="shared" ref="S115" si="30">Q115/R115</f>
        <v>0</v>
      </c>
      <c r="T115" s="396" t="s">
        <v>189</v>
      </c>
    </row>
    <row r="116" spans="1:20" ht="15" customHeight="1" thickBot="1" x14ac:dyDescent="0.3">
      <c r="A116" s="106"/>
      <c r="B116" s="120"/>
      <c r="C116" s="121" t="s">
        <v>66</v>
      </c>
      <c r="D116" s="385">
        <f t="shared" ref="D116:E116" si="31">SUM(D117:D125)</f>
        <v>2414532648.5599999</v>
      </c>
      <c r="E116" s="386">
        <f t="shared" si="31"/>
        <v>2109852638.1199999</v>
      </c>
      <c r="F116" s="356"/>
      <c r="G116" s="385">
        <f t="shared" ref="G116:H116" si="32">SUM(G117:G125)</f>
        <v>277516900.48000002</v>
      </c>
      <c r="H116" s="262">
        <f t="shared" si="32"/>
        <v>10559</v>
      </c>
      <c r="I116" s="356"/>
      <c r="J116" s="385">
        <f t="shared" ref="J116:K116" si="33">SUM(J117:J125)</f>
        <v>951638501.68999994</v>
      </c>
      <c r="K116" s="262">
        <f t="shared" si="33"/>
        <v>10559</v>
      </c>
      <c r="L116" s="346"/>
      <c r="M116" s="385">
        <f t="shared" ref="M116:O116" si="34">SUM(M117:M125)</f>
        <v>70721491.010000005</v>
      </c>
      <c r="N116" s="386">
        <f t="shared" si="34"/>
        <v>27120670.439999998</v>
      </c>
      <c r="O116" s="262">
        <f t="shared" si="34"/>
        <v>10559</v>
      </c>
      <c r="P116" s="346"/>
      <c r="Q116" s="385">
        <f t="shared" ref="Q116:R116" si="35">SUM(Q117:Q125)</f>
        <v>515503374.39999998</v>
      </c>
      <c r="R116" s="261">
        <f t="shared" si="35"/>
        <v>825</v>
      </c>
      <c r="S116" s="346"/>
      <c r="T116" s="274"/>
    </row>
    <row r="117" spans="1:20" ht="15" customHeight="1" x14ac:dyDescent="0.25">
      <c r="A117" s="103">
        <v>1</v>
      </c>
      <c r="B117" s="17">
        <v>70020</v>
      </c>
      <c r="C117" s="315" t="s">
        <v>109</v>
      </c>
      <c r="D117" s="285">
        <v>30014381.010000002</v>
      </c>
      <c r="E117" s="286">
        <v>16692158.93</v>
      </c>
      <c r="F117" s="359">
        <f t="shared" si="8"/>
        <v>0.55613870312496572</v>
      </c>
      <c r="G117" s="285">
        <v>23457267.09</v>
      </c>
      <c r="H117" s="312">
        <v>1112</v>
      </c>
      <c r="I117" s="359">
        <f t="shared" si="9"/>
        <v>21094.664649280574</v>
      </c>
      <c r="J117" s="377">
        <v>78548357.049999997</v>
      </c>
      <c r="K117" s="257">
        <v>1112</v>
      </c>
      <c r="L117" s="349">
        <f t="shared" si="10"/>
        <v>70637.011735611508</v>
      </c>
      <c r="M117" s="377">
        <v>908612.52</v>
      </c>
      <c r="N117" s="378">
        <v>4478221.53</v>
      </c>
      <c r="O117" s="257">
        <v>1112</v>
      </c>
      <c r="P117" s="349">
        <f t="shared" si="11"/>
        <v>4844.2752248201441</v>
      </c>
      <c r="Q117" s="377">
        <v>49223623</v>
      </c>
      <c r="R117" s="257">
        <v>69</v>
      </c>
      <c r="S117" s="372">
        <f t="shared" si="12"/>
        <v>713385.8405797102</v>
      </c>
      <c r="T117" s="343" t="s">
        <v>194</v>
      </c>
    </row>
    <row r="118" spans="1:20" s="32" customFormat="1" ht="15" customHeight="1" x14ac:dyDescent="0.25">
      <c r="A118" s="103">
        <v>2</v>
      </c>
      <c r="B118" s="14">
        <v>70110</v>
      </c>
      <c r="C118" s="316" t="s">
        <v>111</v>
      </c>
      <c r="D118" s="275">
        <v>44137785.329999998</v>
      </c>
      <c r="E118" s="276">
        <v>32737598</v>
      </c>
      <c r="F118" s="357">
        <f>E118/D118</f>
        <v>0.74171365317118876</v>
      </c>
      <c r="G118" s="275">
        <v>45469916.93</v>
      </c>
      <c r="H118" s="314">
        <v>921</v>
      </c>
      <c r="I118" s="357">
        <f>G118/H118</f>
        <v>49370.159533116181</v>
      </c>
      <c r="J118" s="344">
        <v>67016159.93</v>
      </c>
      <c r="K118" s="255">
        <v>921</v>
      </c>
      <c r="L118" s="347">
        <f>J118/K118</f>
        <v>72764.560184581977</v>
      </c>
      <c r="M118" s="344">
        <v>1123781.69</v>
      </c>
      <c r="N118" s="376">
        <v>2095654.63</v>
      </c>
      <c r="O118" s="255">
        <v>921</v>
      </c>
      <c r="P118" s="347">
        <f>(N118+M118)/O118</f>
        <v>3495.5877524429966</v>
      </c>
      <c r="Q118" s="344">
        <v>40967034.170000002</v>
      </c>
      <c r="R118" s="255">
        <v>71</v>
      </c>
      <c r="S118" s="370">
        <f>Q118/R118</f>
        <v>577000.48126760568</v>
      </c>
      <c r="T118" s="343" t="s">
        <v>196</v>
      </c>
    </row>
    <row r="119" spans="1:20" ht="15" customHeight="1" x14ac:dyDescent="0.25">
      <c r="A119" s="105">
        <v>3</v>
      </c>
      <c r="B119" s="14">
        <v>70021</v>
      </c>
      <c r="C119" s="316" t="s">
        <v>110</v>
      </c>
      <c r="D119" s="275">
        <v>18565389.510000002</v>
      </c>
      <c r="E119" s="276">
        <v>4470141.24</v>
      </c>
      <c r="F119" s="357">
        <f t="shared" si="8"/>
        <v>0.24077820923672072</v>
      </c>
      <c r="G119" s="275">
        <v>18269420.100000001</v>
      </c>
      <c r="H119" s="314">
        <v>874</v>
      </c>
      <c r="I119" s="357">
        <f t="shared" si="9"/>
        <v>20903.226659038904</v>
      </c>
      <c r="J119" s="344">
        <v>69533516.989999995</v>
      </c>
      <c r="K119" s="255">
        <v>874</v>
      </c>
      <c r="L119" s="347">
        <f t="shared" si="10"/>
        <v>79557.7997597254</v>
      </c>
      <c r="M119" s="344">
        <v>935311.19</v>
      </c>
      <c r="N119" s="376">
        <v>2581855.17</v>
      </c>
      <c r="O119" s="255">
        <v>874</v>
      </c>
      <c r="P119" s="347">
        <f t="shared" si="11"/>
        <v>4024.2178032036613</v>
      </c>
      <c r="Q119" s="344">
        <v>40342634</v>
      </c>
      <c r="R119" s="255">
        <v>67</v>
      </c>
      <c r="S119" s="370">
        <f t="shared" si="12"/>
        <v>602128.86567164178</v>
      </c>
      <c r="T119" s="343" t="s">
        <v>189</v>
      </c>
    </row>
    <row r="120" spans="1:20" ht="15" customHeight="1" x14ac:dyDescent="0.25">
      <c r="A120" s="105">
        <v>4</v>
      </c>
      <c r="B120" s="14">
        <v>70040</v>
      </c>
      <c r="C120" s="316" t="s">
        <v>48</v>
      </c>
      <c r="D120" s="275">
        <v>31126416.350000001</v>
      </c>
      <c r="E120" s="276">
        <v>12654596.57</v>
      </c>
      <c r="F120" s="357">
        <f t="shared" si="8"/>
        <v>0.40655488340532975</v>
      </c>
      <c r="G120" s="275">
        <v>22236267.710000001</v>
      </c>
      <c r="H120" s="314">
        <v>604</v>
      </c>
      <c r="I120" s="357">
        <f t="shared" si="9"/>
        <v>36815.012764900661</v>
      </c>
      <c r="J120" s="344">
        <v>41009723.82</v>
      </c>
      <c r="K120" s="255">
        <v>604</v>
      </c>
      <c r="L120" s="347">
        <f t="shared" si="10"/>
        <v>67896.893741721855</v>
      </c>
      <c r="M120" s="344">
        <v>742406.75</v>
      </c>
      <c r="N120" s="376">
        <v>1330867.94</v>
      </c>
      <c r="O120" s="255">
        <v>604</v>
      </c>
      <c r="P120" s="347">
        <f t="shared" si="11"/>
        <v>3432.5739900662252</v>
      </c>
      <c r="Q120" s="344">
        <v>25586314</v>
      </c>
      <c r="R120" s="255">
        <v>51</v>
      </c>
      <c r="S120" s="370">
        <f t="shared" si="12"/>
        <v>501692.43137254904</v>
      </c>
      <c r="T120" s="343" t="s">
        <v>195</v>
      </c>
    </row>
    <row r="121" spans="1:20" ht="15" customHeight="1" x14ac:dyDescent="0.25">
      <c r="A121" s="105">
        <v>5</v>
      </c>
      <c r="B121" s="14">
        <v>70100</v>
      </c>
      <c r="C121" s="316" t="s">
        <v>160</v>
      </c>
      <c r="D121" s="275">
        <v>68282441.989999995</v>
      </c>
      <c r="E121" s="276">
        <v>46679017.289999999</v>
      </c>
      <c r="F121" s="357">
        <f t="shared" si="8"/>
        <v>0.68361669456455831</v>
      </c>
      <c r="G121" s="275">
        <v>26324413.07</v>
      </c>
      <c r="H121" s="314">
        <v>983</v>
      </c>
      <c r="I121" s="357">
        <f t="shared" si="9"/>
        <v>26779.667416073244</v>
      </c>
      <c r="J121" s="344">
        <v>70135722.370000005</v>
      </c>
      <c r="K121" s="255">
        <v>983</v>
      </c>
      <c r="L121" s="347">
        <f t="shared" si="10"/>
        <v>71348.649409969483</v>
      </c>
      <c r="M121" s="344"/>
      <c r="N121" s="376"/>
      <c r="O121" s="255">
        <v>983</v>
      </c>
      <c r="P121" s="347">
        <f t="shared" si="11"/>
        <v>0</v>
      </c>
      <c r="Q121" s="344">
        <v>43099495.159999996</v>
      </c>
      <c r="R121" s="255">
        <v>68</v>
      </c>
      <c r="S121" s="370">
        <f t="shared" si="12"/>
        <v>633816.10529411759</v>
      </c>
      <c r="T121" s="343" t="s">
        <v>194</v>
      </c>
    </row>
    <row r="122" spans="1:20" ht="15" customHeight="1" x14ac:dyDescent="0.25">
      <c r="A122" s="105">
        <v>6</v>
      </c>
      <c r="B122" s="14">
        <v>70270</v>
      </c>
      <c r="C122" s="316" t="s">
        <v>50</v>
      </c>
      <c r="D122" s="275">
        <v>33432980.600000001</v>
      </c>
      <c r="E122" s="276">
        <v>20262410.109999999</v>
      </c>
      <c r="F122" s="357">
        <f t="shared" si="8"/>
        <v>0.60606053502749913</v>
      </c>
      <c r="G122" s="275">
        <v>15270581.789999999</v>
      </c>
      <c r="H122" s="314">
        <v>680</v>
      </c>
      <c r="I122" s="357">
        <f t="shared" si="9"/>
        <v>22456.737926470589</v>
      </c>
      <c r="J122" s="344">
        <v>49094782.240000002</v>
      </c>
      <c r="K122" s="255">
        <v>680</v>
      </c>
      <c r="L122" s="347">
        <f t="shared" si="10"/>
        <v>72198.209176470598</v>
      </c>
      <c r="M122" s="344">
        <v>708494.82</v>
      </c>
      <c r="N122" s="376">
        <v>3139752.51</v>
      </c>
      <c r="O122" s="255">
        <v>680</v>
      </c>
      <c r="P122" s="347">
        <f t="shared" si="11"/>
        <v>5659.187249999999</v>
      </c>
      <c r="Q122" s="344">
        <v>27610257.41</v>
      </c>
      <c r="R122" s="255">
        <v>54</v>
      </c>
      <c r="S122" s="370">
        <f t="shared" si="12"/>
        <v>511301.06314814813</v>
      </c>
      <c r="T122" s="343" t="s">
        <v>195</v>
      </c>
    </row>
    <row r="123" spans="1:20" s="32" customFormat="1" ht="15" customHeight="1" x14ac:dyDescent="0.25">
      <c r="A123" s="105">
        <v>7</v>
      </c>
      <c r="B123" s="14">
        <v>70510</v>
      </c>
      <c r="C123" s="316" t="s">
        <v>20</v>
      </c>
      <c r="D123" s="275">
        <v>16712671.560000001</v>
      </c>
      <c r="E123" s="276">
        <v>3627488.66</v>
      </c>
      <c r="F123" s="357">
        <f>E123/D123</f>
        <v>0.21705019732943284</v>
      </c>
      <c r="G123" s="275">
        <v>12058593.789999999</v>
      </c>
      <c r="H123" s="313">
        <v>433</v>
      </c>
      <c r="I123" s="357">
        <f>G123/H123</f>
        <v>27848.946397228636</v>
      </c>
      <c r="J123" s="344">
        <v>35925563.780000001</v>
      </c>
      <c r="K123" s="255">
        <v>433</v>
      </c>
      <c r="L123" s="347">
        <f>J123/K123</f>
        <v>82968.969468822179</v>
      </c>
      <c r="M123" s="344">
        <v>334965.15000000002</v>
      </c>
      <c r="N123" s="376">
        <v>1049855.46</v>
      </c>
      <c r="O123" s="255">
        <v>433</v>
      </c>
      <c r="P123" s="347">
        <f>(N123+M123)/O123</f>
        <v>3198.2000230946878</v>
      </c>
      <c r="Q123" s="344">
        <v>22433708</v>
      </c>
      <c r="R123" s="258">
        <v>44</v>
      </c>
      <c r="S123" s="370">
        <f>Q123/R123</f>
        <v>509857</v>
      </c>
      <c r="T123" s="343" t="s">
        <v>189</v>
      </c>
    </row>
    <row r="124" spans="1:20" ht="15" customHeight="1" x14ac:dyDescent="0.25">
      <c r="A124" s="105">
        <v>8</v>
      </c>
      <c r="B124" s="14">
        <v>10880</v>
      </c>
      <c r="C124" s="318" t="s">
        <v>180</v>
      </c>
      <c r="D124" s="275">
        <v>1345030728.9100001</v>
      </c>
      <c r="E124" s="276">
        <v>1150070060</v>
      </c>
      <c r="F124" s="357">
        <f>E124/D124</f>
        <v>0.85505114142039396</v>
      </c>
      <c r="G124" s="275">
        <v>114207040</v>
      </c>
      <c r="H124" s="314">
        <v>3387</v>
      </c>
      <c r="I124" s="357">
        <f>G124/H124</f>
        <v>33719.232359019785</v>
      </c>
      <c r="J124" s="344">
        <v>447572517.64999998</v>
      </c>
      <c r="K124" s="255">
        <v>3387</v>
      </c>
      <c r="L124" s="347">
        <f>J124/K124</f>
        <v>132144.23314142309</v>
      </c>
      <c r="M124" s="344">
        <v>64298634.719999999</v>
      </c>
      <c r="N124" s="376">
        <v>9583384.4199999999</v>
      </c>
      <c r="O124" s="255">
        <v>3387</v>
      </c>
      <c r="P124" s="347">
        <f>(N124+M124)/O124</f>
        <v>21813.409843519337</v>
      </c>
      <c r="Q124" s="344">
        <v>214124849.66</v>
      </c>
      <c r="R124" s="255">
        <v>320</v>
      </c>
      <c r="S124" s="370">
        <f>Q124/R124</f>
        <v>669140.15518749994</v>
      </c>
      <c r="T124" s="396" t="s">
        <v>205</v>
      </c>
    </row>
    <row r="125" spans="1:20" s="32" customFormat="1" ht="15" customHeight="1" thickBot="1" x14ac:dyDescent="0.3">
      <c r="A125" s="267">
        <v>9</v>
      </c>
      <c r="B125" s="266">
        <v>10890</v>
      </c>
      <c r="C125" s="317" t="s">
        <v>188</v>
      </c>
      <c r="D125" s="290">
        <v>827229853.29999995</v>
      </c>
      <c r="E125" s="291">
        <v>822659167.32000005</v>
      </c>
      <c r="F125" s="362">
        <f>E125/D125</f>
        <v>0.99447470861724052</v>
      </c>
      <c r="G125" s="290">
        <v>223400</v>
      </c>
      <c r="H125" s="320">
        <v>1565</v>
      </c>
      <c r="I125" s="362">
        <f>G125/H125</f>
        <v>142.74760383386581</v>
      </c>
      <c r="J125" s="394">
        <v>92802157.859999999</v>
      </c>
      <c r="K125" s="268">
        <v>1565</v>
      </c>
      <c r="L125" s="352">
        <f>J125/K125</f>
        <v>59298.503424920127</v>
      </c>
      <c r="M125" s="394">
        <v>1669284.17</v>
      </c>
      <c r="N125" s="395">
        <v>2861078.78</v>
      </c>
      <c r="O125" s="268">
        <v>1565</v>
      </c>
      <c r="P125" s="352">
        <f>(N125+M125)/O125</f>
        <v>2894.8006070287533</v>
      </c>
      <c r="Q125" s="394">
        <v>52115459</v>
      </c>
      <c r="R125" s="325">
        <v>81</v>
      </c>
      <c r="S125" s="375">
        <f>Q125/R125</f>
        <v>643400.72839506168</v>
      </c>
      <c r="T125" s="383" t="s">
        <v>192</v>
      </c>
    </row>
    <row r="126" spans="1:20" ht="15" customHeight="1" thickBot="1" x14ac:dyDescent="0.3">
      <c r="A126" s="2">
        <f>A6+A16+A29+A47+A67+A83+A112+A124</f>
        <v>109</v>
      </c>
      <c r="B126" s="98"/>
      <c r="C126" s="126" t="s">
        <v>133</v>
      </c>
      <c r="D126" s="101"/>
      <c r="E126" s="102"/>
      <c r="F126" s="127">
        <f>AVERAGE(F6:F125)</f>
        <v>0.56148398909988173</v>
      </c>
      <c r="G126" s="101"/>
      <c r="H126" s="107"/>
      <c r="I126" s="127">
        <f>AVERAGE(I6:I125)</f>
        <v>21964.060385445679</v>
      </c>
      <c r="J126" s="128"/>
      <c r="K126" s="129"/>
      <c r="L126" s="130">
        <f>AVERAGE(L6:L125)</f>
        <v>75488.170653561101</v>
      </c>
      <c r="M126" s="131"/>
      <c r="N126" s="132"/>
      <c r="O126" s="129"/>
      <c r="P126" s="130">
        <f>AVERAGE(P6:P125)</f>
        <v>2895.3185617757904</v>
      </c>
      <c r="Q126" s="131"/>
      <c r="R126" s="129"/>
      <c r="S126" s="133">
        <f>AVERAGE(S6:S125)</f>
        <v>589442.06913790421</v>
      </c>
      <c r="T126" s="30"/>
    </row>
    <row r="127" spans="1:20" x14ac:dyDescent="0.25">
      <c r="A127" s="1"/>
      <c r="B127" s="1"/>
    </row>
  </sheetData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2020-2021 свод</vt:lpstr>
      <vt:lpstr>2020-2021 диаграммы</vt:lpstr>
      <vt:lpstr>2020-2021 исходные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2021-03-19T05:58:36Z</dcterms:modified>
</cp:coreProperties>
</file>