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780" windowHeight="11895" tabRatio="651"/>
  </bookViews>
  <sheets>
    <sheet name="2021 свод" sheetId="12" r:id="rId1"/>
    <sheet name="Мун- 2020-2021" sheetId="17" r:id="rId2"/>
    <sheet name="мун-диаграммы" sheetId="18" r:id="rId3"/>
    <sheet name="Рег- 2020-2021" sheetId="20" r:id="rId4"/>
    <sheet name="рег-диаграммы" sheetId="24" r:id="rId5"/>
    <sheet name="Фед- 2020-2021" sheetId="22" r:id="rId6"/>
    <sheet name="фед-диаграммы" sheetId="25" r:id="rId7"/>
    <sheet name="Кол-во учащихся ОУ" sheetId="19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'2021 свод'!$A$4:$AD$128</definedName>
    <definedName name="_xlnm._FilterDatabase" localSheetId="1" hidden="1">'Мун- 2020-2021'!#REF!</definedName>
    <definedName name="_xlnm._FilterDatabase" localSheetId="3" hidden="1">'Рег- 2020-2021'!#REF!</definedName>
    <definedName name="_xlnm._FilterDatabase" localSheetId="5" hidden="1">'Фед- 2020-2021'!#REF!</definedName>
    <definedName name="t_class">[1]Лист2!$B$4:$B$10</definedName>
    <definedName name="type">[2]Лист2!$D$4:$D$6</definedName>
    <definedName name="work">[3]Лист2!$P$4:$P$6</definedName>
  </definedNames>
  <calcPr calcId="152511"/>
</workbook>
</file>

<file path=xl/calcChain.xml><?xml version="1.0" encoding="utf-8"?>
<calcChain xmlns="http://schemas.openxmlformats.org/spreadsheetml/2006/main">
  <c r="BB121" i="22" l="1"/>
  <c r="BB114" i="22"/>
  <c r="BB107" i="22"/>
  <c r="BB103" i="22"/>
  <c r="BB102" i="22"/>
  <c r="BB99" i="22"/>
  <c r="BB98" i="22"/>
  <c r="BB97" i="22"/>
  <c r="BB94" i="22"/>
  <c r="BB93" i="22"/>
  <c r="BB88" i="22"/>
  <c r="BB85" i="22"/>
  <c r="BB81" i="22"/>
  <c r="BB79" i="22"/>
  <c r="BB77" i="22"/>
  <c r="BB72" i="22"/>
  <c r="BB71" i="22"/>
  <c r="BB60" i="22"/>
  <c r="BB68" i="22"/>
  <c r="BB67" i="22"/>
  <c r="BB66" i="22"/>
  <c r="BB64" i="22"/>
  <c r="BB58" i="22"/>
  <c r="BB57" i="22"/>
  <c r="BB48" i="22"/>
  <c r="BB45" i="22"/>
  <c r="BB43" i="22"/>
  <c r="BB42" i="22"/>
  <c r="BB36" i="22"/>
  <c r="BB30" i="22"/>
  <c r="BB16" i="22"/>
  <c r="BB15" i="22"/>
  <c r="BB14" i="22"/>
  <c r="BB11" i="22"/>
  <c r="BB9" i="22"/>
  <c r="A125" i="22"/>
  <c r="AX126" i="22" l="1"/>
  <c r="AW126" i="22"/>
  <c r="AV126" i="22"/>
  <c r="AT126" i="22"/>
  <c r="AS126" i="22"/>
  <c r="AR126" i="22"/>
  <c r="AP126" i="22"/>
  <c r="AO126" i="22"/>
  <c r="AN126" i="22"/>
  <c r="AL126" i="22"/>
  <c r="AK126" i="22"/>
  <c r="AJ126" i="22"/>
  <c r="AH126" i="22"/>
  <c r="AG126" i="22"/>
  <c r="AF126" i="22"/>
  <c r="AD126" i="22"/>
  <c r="AC126" i="22"/>
  <c r="AB126" i="22"/>
  <c r="Z126" i="22"/>
  <c r="Y126" i="22"/>
  <c r="X126" i="22"/>
  <c r="V126" i="22"/>
  <c r="U126" i="22"/>
  <c r="T126" i="22"/>
  <c r="R126" i="22"/>
  <c r="Q126" i="22"/>
  <c r="P126" i="22"/>
  <c r="N126" i="22"/>
  <c r="M126" i="22"/>
  <c r="L126" i="22"/>
  <c r="J126" i="22"/>
  <c r="I126" i="22"/>
  <c r="H126" i="22"/>
  <c r="F126" i="22"/>
  <c r="E126" i="22"/>
  <c r="D126" i="22"/>
  <c r="AX83" i="22"/>
  <c r="AW83" i="22"/>
  <c r="AV83" i="22"/>
  <c r="AT83" i="22"/>
  <c r="AS83" i="22"/>
  <c r="AR83" i="22"/>
  <c r="AP83" i="22"/>
  <c r="AO83" i="22"/>
  <c r="AN83" i="22"/>
  <c r="AL83" i="22"/>
  <c r="AK83" i="22"/>
  <c r="AJ83" i="22"/>
  <c r="AH83" i="22"/>
  <c r="AG83" i="22"/>
  <c r="AF83" i="22"/>
  <c r="AD83" i="22"/>
  <c r="AC83" i="22"/>
  <c r="AB83" i="22"/>
  <c r="Z83" i="22"/>
  <c r="Y83" i="22"/>
  <c r="X83" i="22"/>
  <c r="V83" i="22"/>
  <c r="U83" i="22"/>
  <c r="T83" i="22"/>
  <c r="R83" i="22"/>
  <c r="Q83" i="22"/>
  <c r="P83" i="22"/>
  <c r="N83" i="22"/>
  <c r="M83" i="22"/>
  <c r="L83" i="22"/>
  <c r="J83" i="22"/>
  <c r="I83" i="22"/>
  <c r="H83" i="22"/>
  <c r="F83" i="22"/>
  <c r="E83" i="22"/>
  <c r="D83" i="22"/>
  <c r="BA114" i="22"/>
  <c r="AZ114" i="22"/>
  <c r="AY114" i="22"/>
  <c r="AU114" i="22"/>
  <c r="AQ114" i="22"/>
  <c r="AM114" i="22"/>
  <c r="AI114" i="22"/>
  <c r="AE114" i="22"/>
  <c r="AA114" i="22"/>
  <c r="W114" i="22"/>
  <c r="S114" i="22"/>
  <c r="O114" i="22"/>
  <c r="K114" i="22"/>
  <c r="G114" i="22"/>
  <c r="AP112" i="20"/>
  <c r="AP102" i="20"/>
  <c r="AP100" i="20"/>
  <c r="AP101" i="20"/>
  <c r="AP94" i="20"/>
  <c r="AP93" i="20"/>
  <c r="AP90" i="20"/>
  <c r="AP81" i="20"/>
  <c r="AP80" i="20"/>
  <c r="AP77" i="20"/>
  <c r="AP75" i="20"/>
  <c r="AP68" i="20"/>
  <c r="AP66" i="20"/>
  <c r="AP59" i="20"/>
  <c r="AP57" i="20"/>
  <c r="AP48" i="20"/>
  <c r="AP44" i="20"/>
  <c r="AP39" i="20"/>
  <c r="AP35" i="20"/>
  <c r="AP30" i="20"/>
  <c r="AP27" i="20"/>
  <c r="AP25" i="20"/>
  <c r="AP24" i="20"/>
  <c r="AP17" i="20"/>
  <c r="AP15" i="20"/>
  <c r="A125" i="20"/>
  <c r="AL83" i="20"/>
  <c r="AK83" i="20"/>
  <c r="AJ83" i="20"/>
  <c r="AH83" i="20"/>
  <c r="AG83" i="20"/>
  <c r="AF83" i="20"/>
  <c r="AD83" i="20"/>
  <c r="AC83" i="20"/>
  <c r="AB83" i="20"/>
  <c r="Z83" i="20"/>
  <c r="Y83" i="20"/>
  <c r="X83" i="20"/>
  <c r="V83" i="20"/>
  <c r="U83" i="20"/>
  <c r="T83" i="20"/>
  <c r="R83" i="20"/>
  <c r="Q83" i="20"/>
  <c r="P83" i="20"/>
  <c r="N83" i="20"/>
  <c r="M83" i="20"/>
  <c r="L83" i="20"/>
  <c r="J83" i="20"/>
  <c r="I83" i="20"/>
  <c r="H83" i="20"/>
  <c r="F83" i="20"/>
  <c r="E83" i="20"/>
  <c r="D83" i="20"/>
  <c r="D126" i="20"/>
  <c r="E126" i="20"/>
  <c r="F126" i="20"/>
  <c r="H126" i="20"/>
  <c r="I126" i="20"/>
  <c r="J126" i="20"/>
  <c r="L126" i="20"/>
  <c r="M126" i="20"/>
  <c r="N126" i="20"/>
  <c r="P126" i="20"/>
  <c r="Q126" i="20"/>
  <c r="R126" i="20"/>
  <c r="T126" i="20"/>
  <c r="U126" i="20"/>
  <c r="V126" i="20"/>
  <c r="X126" i="20"/>
  <c r="Y126" i="20"/>
  <c r="Z126" i="20"/>
  <c r="AB126" i="20"/>
  <c r="AC126" i="20"/>
  <c r="AD126" i="20"/>
  <c r="AF126" i="20"/>
  <c r="AG126" i="20"/>
  <c r="AH126" i="20"/>
  <c r="AJ126" i="20"/>
  <c r="AK126" i="20"/>
  <c r="AL126" i="20"/>
  <c r="AP114" i="20"/>
  <c r="AO114" i="20"/>
  <c r="AN114" i="20"/>
  <c r="AM114" i="20"/>
  <c r="AI114" i="20"/>
  <c r="AE114" i="20"/>
  <c r="AA114" i="20"/>
  <c r="W114" i="20"/>
  <c r="S114" i="20"/>
  <c r="O114" i="20"/>
  <c r="K114" i="20"/>
  <c r="G114" i="20"/>
  <c r="D18" i="20"/>
  <c r="E18" i="20"/>
  <c r="F18" i="20"/>
  <c r="D31" i="20"/>
  <c r="E31" i="20"/>
  <c r="F31" i="20"/>
  <c r="D49" i="20"/>
  <c r="E49" i="20"/>
  <c r="F49" i="20"/>
  <c r="D69" i="20"/>
  <c r="E69" i="20"/>
  <c r="F69" i="20"/>
  <c r="D115" i="20"/>
  <c r="E115" i="20"/>
  <c r="F115" i="20"/>
  <c r="A125" i="17"/>
  <c r="CZ120" i="17"/>
  <c r="CZ117" i="17"/>
  <c r="DB114" i="17"/>
  <c r="DI114" i="17" s="1"/>
  <c r="J114" i="12" s="1"/>
  <c r="DA114" i="17"/>
  <c r="CZ114" i="17"/>
  <c r="DG114" i="17" s="1"/>
  <c r="H114" i="12" s="1"/>
  <c r="BC114" i="22" l="1"/>
  <c r="R114" i="12" s="1"/>
  <c r="BG114" i="22"/>
  <c r="V114" i="12" s="1"/>
  <c r="AQ114" i="20"/>
  <c r="L114" i="12" s="1"/>
  <c r="AU114" i="20"/>
  <c r="P114" i="12" s="1"/>
  <c r="AZ115" i="17"/>
  <c r="BA115" i="17"/>
  <c r="BB115" i="17"/>
  <c r="CU114" i="17"/>
  <c r="CQ114" i="17"/>
  <c r="CM114" i="17"/>
  <c r="CI114" i="17"/>
  <c r="CE114" i="17"/>
  <c r="CA114" i="17"/>
  <c r="BW114" i="17"/>
  <c r="BS114" i="17"/>
  <c r="BO114" i="17"/>
  <c r="BK114" i="17"/>
  <c r="BG114" i="17"/>
  <c r="BC114" i="17"/>
  <c r="AY114" i="17"/>
  <c r="AU114" i="17"/>
  <c r="AQ114" i="17"/>
  <c r="AM114" i="17"/>
  <c r="AI114" i="17"/>
  <c r="AE114" i="17"/>
  <c r="AA114" i="17"/>
  <c r="W114" i="17"/>
  <c r="S114" i="17"/>
  <c r="O114" i="17"/>
  <c r="K114" i="17"/>
  <c r="G114" i="17"/>
  <c r="DC114" i="17" s="1"/>
  <c r="D114" i="12" s="1"/>
  <c r="CY114" i="17"/>
  <c r="CX83" i="17"/>
  <c r="CW83" i="17"/>
  <c r="CV83" i="17"/>
  <c r="CT83" i="17"/>
  <c r="CS83" i="17"/>
  <c r="CR83" i="17"/>
  <c r="CP83" i="17"/>
  <c r="CO83" i="17"/>
  <c r="CN83" i="17"/>
  <c r="CL83" i="17"/>
  <c r="CK83" i="17"/>
  <c r="CJ83" i="17"/>
  <c r="CH83" i="17"/>
  <c r="CG83" i="17"/>
  <c r="CF83" i="17"/>
  <c r="CD83" i="17"/>
  <c r="CC83" i="17"/>
  <c r="CB83" i="17"/>
  <c r="BZ83" i="17"/>
  <c r="BY83" i="17"/>
  <c r="BX83" i="17"/>
  <c r="BV83" i="17"/>
  <c r="BU83" i="17"/>
  <c r="BT83" i="17"/>
  <c r="BR83" i="17"/>
  <c r="BQ83" i="17"/>
  <c r="BP83" i="17"/>
  <c r="BN83" i="17"/>
  <c r="BM83" i="17"/>
  <c r="BL83" i="17"/>
  <c r="BJ83" i="17"/>
  <c r="BI83" i="17"/>
  <c r="BH83" i="17"/>
  <c r="BF83" i="17"/>
  <c r="BE83" i="17"/>
  <c r="BD83" i="17"/>
  <c r="BB83" i="17"/>
  <c r="BA83" i="17"/>
  <c r="AZ83" i="17"/>
  <c r="AX83" i="17"/>
  <c r="AW83" i="17"/>
  <c r="AV83" i="17"/>
  <c r="AT83" i="17"/>
  <c r="AS83" i="17"/>
  <c r="AR83" i="17"/>
  <c r="AP83" i="17"/>
  <c r="AO83" i="17"/>
  <c r="AN83" i="17"/>
  <c r="AL83" i="17"/>
  <c r="AK83" i="17"/>
  <c r="AJ83" i="17"/>
  <c r="AH83" i="17"/>
  <c r="AG83" i="17"/>
  <c r="AF83" i="17"/>
  <c r="AD83" i="17"/>
  <c r="AC83" i="17"/>
  <c r="AB83" i="17"/>
  <c r="Z83" i="17"/>
  <c r="Y83" i="17"/>
  <c r="X83" i="17"/>
  <c r="V83" i="17"/>
  <c r="U83" i="17"/>
  <c r="T83" i="17"/>
  <c r="R83" i="17"/>
  <c r="Q83" i="17"/>
  <c r="P83" i="17"/>
  <c r="N83" i="17"/>
  <c r="M83" i="17"/>
  <c r="L83" i="17"/>
  <c r="J83" i="17"/>
  <c r="I83" i="17"/>
  <c r="H83" i="17"/>
  <c r="F83" i="17"/>
  <c r="E83" i="17"/>
  <c r="D83" i="17"/>
  <c r="AN8" i="17"/>
  <c r="AO8" i="17"/>
  <c r="AP8" i="17"/>
  <c r="AN18" i="17"/>
  <c r="AO18" i="17"/>
  <c r="AP18" i="17"/>
  <c r="AN31" i="17"/>
  <c r="AO31" i="17"/>
  <c r="AP31" i="17"/>
  <c r="AN49" i="17"/>
  <c r="AO49" i="17"/>
  <c r="AP49" i="17"/>
  <c r="AN69" i="17"/>
  <c r="AO69" i="17"/>
  <c r="AP69" i="17"/>
  <c r="AN115" i="17"/>
  <c r="AO115" i="17"/>
  <c r="AP115" i="17"/>
  <c r="AI9" i="17"/>
  <c r="AF8" i="17"/>
  <c r="AG8" i="17"/>
  <c r="AH8" i="17"/>
  <c r="D87" i="19"/>
  <c r="D120" i="19"/>
  <c r="D71" i="19"/>
  <c r="D51" i="19"/>
  <c r="D31" i="19"/>
  <c r="D17" i="19"/>
  <c r="D7" i="19"/>
  <c r="D5" i="19"/>
  <c r="C51" i="12" l="1"/>
  <c r="BB105" i="22" l="1"/>
  <c r="BB124" i="22"/>
  <c r="BB122" i="22"/>
  <c r="BB119" i="22"/>
  <c r="BB113" i="22"/>
  <c r="BB101" i="22"/>
  <c r="BB100" i="22"/>
  <c r="BB95" i="22"/>
  <c r="BB92" i="22"/>
  <c r="BB91" i="22"/>
  <c r="BB90" i="22"/>
  <c r="BB86" i="22"/>
  <c r="BB80" i="22"/>
  <c r="BB78" i="22"/>
  <c r="BB76" i="22"/>
  <c r="BB75" i="22"/>
  <c r="BB74" i="22"/>
  <c r="BB73" i="22"/>
  <c r="BB65" i="22"/>
  <c r="BB63" i="22"/>
  <c r="BB59" i="22"/>
  <c r="BB47" i="22"/>
  <c r="BB46" i="22"/>
  <c r="BB44" i="22"/>
  <c r="BB41" i="22"/>
  <c r="BB39" i="22"/>
  <c r="BB38" i="22"/>
  <c r="BB37" i="22"/>
  <c r="BB34" i="22"/>
  <c r="BB28" i="22"/>
  <c r="BB27" i="22"/>
  <c r="BB26" i="22"/>
  <c r="BB25" i="22"/>
  <c r="BB24" i="22"/>
  <c r="BB17" i="22"/>
  <c r="BB10" i="22"/>
  <c r="BB7" i="22"/>
  <c r="AP113" i="20"/>
  <c r="AP98" i="20"/>
  <c r="AP85" i="20"/>
  <c r="AP65" i="20"/>
  <c r="AP58" i="20"/>
  <c r="AP45" i="20"/>
  <c r="AP42" i="20"/>
  <c r="AP40" i="20"/>
  <c r="AP38" i="20"/>
  <c r="AP11" i="20"/>
  <c r="AP7" i="20"/>
  <c r="AA96" i="22"/>
  <c r="AP124" i="20" l="1"/>
  <c r="AP122" i="20"/>
  <c r="AP121" i="20"/>
  <c r="AP99" i="20"/>
  <c r="AP92" i="20"/>
  <c r="AP91" i="20"/>
  <c r="AP63" i="20"/>
  <c r="AP61" i="20"/>
  <c r="AP60" i="20"/>
  <c r="AP46" i="20"/>
  <c r="AP41" i="20"/>
  <c r="AP37" i="20"/>
  <c r="AP28" i="20"/>
  <c r="AP16" i="20"/>
  <c r="AP9" i="20"/>
  <c r="AP13" i="20"/>
  <c r="G7" i="20"/>
  <c r="DB99" i="17" l="1"/>
  <c r="DB9" i="17"/>
  <c r="DI9" i="17" l="1"/>
  <c r="J99" i="12"/>
  <c r="DI99" i="17"/>
  <c r="AA30" i="17"/>
  <c r="G61" i="17"/>
  <c r="K46" i="17"/>
  <c r="K13" i="17"/>
  <c r="E120" i="19" l="1"/>
  <c r="E87" i="19"/>
  <c r="E71" i="19"/>
  <c r="E51" i="19"/>
  <c r="E31" i="19"/>
  <c r="E17" i="19"/>
  <c r="F17" i="19"/>
  <c r="E7" i="19"/>
  <c r="E5" i="19"/>
  <c r="BB123" i="22"/>
  <c r="BB120" i="22"/>
  <c r="BA112" i="22"/>
  <c r="BB112" i="22"/>
  <c r="BB111" i="22"/>
  <c r="BB110" i="22"/>
  <c r="BB109" i="22"/>
  <c r="BB108" i="22"/>
  <c r="BB106" i="22"/>
  <c r="BB104" i="22"/>
  <c r="BB96" i="22"/>
  <c r="BB89" i="22"/>
  <c r="BB87" i="22"/>
  <c r="BB84" i="22"/>
  <c r="BB82" i="22"/>
  <c r="BB70" i="22"/>
  <c r="BB62" i="22"/>
  <c r="BB61" i="22"/>
  <c r="BB56" i="22"/>
  <c r="BB55" i="22"/>
  <c r="BB54" i="22"/>
  <c r="BB53" i="22"/>
  <c r="BB52" i="22"/>
  <c r="BB51" i="22"/>
  <c r="BB50" i="22"/>
  <c r="BB40" i="22"/>
  <c r="BB35" i="22"/>
  <c r="BB33" i="22"/>
  <c r="BB32" i="22"/>
  <c r="BB29" i="22"/>
  <c r="BB23" i="22"/>
  <c r="BB22" i="22"/>
  <c r="BB21" i="22"/>
  <c r="BB20" i="22"/>
  <c r="BB19" i="22"/>
  <c r="BB13" i="22"/>
  <c r="BB12" i="22"/>
  <c r="AQ112" i="22"/>
  <c r="BC112" i="22" s="1"/>
  <c r="R112" i="12" s="1"/>
  <c r="BA123" i="22"/>
  <c r="AZ123" i="22"/>
  <c r="AY123" i="22"/>
  <c r="AU123" i="22"/>
  <c r="AQ123" i="22"/>
  <c r="AM123" i="22"/>
  <c r="AI123" i="22"/>
  <c r="AE123" i="22"/>
  <c r="AA123" i="22"/>
  <c r="W123" i="22"/>
  <c r="S123" i="22"/>
  <c r="O123" i="22"/>
  <c r="K123" i="22"/>
  <c r="G123" i="22"/>
  <c r="AP82" i="20"/>
  <c r="AP79" i="20"/>
  <c r="AP78" i="20"/>
  <c r="AP76" i="20"/>
  <c r="AP74" i="20"/>
  <c r="AP73" i="20"/>
  <c r="AP72" i="20"/>
  <c r="AP71" i="20"/>
  <c r="AP70" i="20"/>
  <c r="AP67" i="20"/>
  <c r="AP64" i="20"/>
  <c r="AP62" i="20"/>
  <c r="AP56" i="20"/>
  <c r="AP55" i="20"/>
  <c r="AP54" i="20"/>
  <c r="AP53" i="20"/>
  <c r="AP52" i="20"/>
  <c r="AP51" i="20"/>
  <c r="AP50" i="20"/>
  <c r="AP47" i="20"/>
  <c r="AP43" i="20"/>
  <c r="AP36" i="20"/>
  <c r="AP34" i="20"/>
  <c r="AP33" i="20"/>
  <c r="AP32" i="20"/>
  <c r="AP29" i="20"/>
  <c r="AP26" i="20"/>
  <c r="AP23" i="20"/>
  <c r="AP22" i="20"/>
  <c r="AP21" i="20"/>
  <c r="AP20" i="20"/>
  <c r="AP19" i="20"/>
  <c r="AP14" i="20"/>
  <c r="AP12" i="20"/>
  <c r="AP10" i="20"/>
  <c r="AP86" i="20"/>
  <c r="AP84" i="20"/>
  <c r="AP89" i="20"/>
  <c r="AP120" i="20"/>
  <c r="AP119" i="20"/>
  <c r="AP123" i="20"/>
  <c r="AO123" i="20"/>
  <c r="AN123" i="20"/>
  <c r="AM123" i="20"/>
  <c r="AI123" i="20"/>
  <c r="AE123" i="20"/>
  <c r="AA123" i="20"/>
  <c r="W123" i="20"/>
  <c r="S123" i="20"/>
  <c r="O123" i="20"/>
  <c r="K123" i="20"/>
  <c r="G123" i="20"/>
  <c r="AO112" i="20"/>
  <c r="AN112" i="20"/>
  <c r="AM112" i="20"/>
  <c r="AI112" i="20"/>
  <c r="AE112" i="20"/>
  <c r="AA112" i="20"/>
  <c r="W112" i="20"/>
  <c r="S112" i="20"/>
  <c r="O112" i="20"/>
  <c r="K112" i="20"/>
  <c r="G112" i="20"/>
  <c r="DB123" i="17"/>
  <c r="DA123" i="17"/>
  <c r="CZ123" i="17"/>
  <c r="CY123" i="17"/>
  <c r="CU123" i="17"/>
  <c r="CQ123" i="17"/>
  <c r="CM123" i="17"/>
  <c r="CI123" i="17"/>
  <c r="CE123" i="17"/>
  <c r="CA123" i="17"/>
  <c r="BW123" i="17"/>
  <c r="BS123" i="17"/>
  <c r="BO123" i="17"/>
  <c r="BK123" i="17"/>
  <c r="BG123" i="17"/>
  <c r="BC123" i="17"/>
  <c r="AY123" i="17"/>
  <c r="AU123" i="17"/>
  <c r="AQ123" i="17"/>
  <c r="AM123" i="17"/>
  <c r="AI123" i="17"/>
  <c r="AE123" i="17"/>
  <c r="AA123" i="17"/>
  <c r="W123" i="17"/>
  <c r="S123" i="17"/>
  <c r="O123" i="17"/>
  <c r="K123" i="17"/>
  <c r="G123" i="17"/>
  <c r="DB112" i="17"/>
  <c r="DA112" i="17"/>
  <c r="CZ112" i="17"/>
  <c r="CY112" i="17"/>
  <c r="CU112" i="17"/>
  <c r="CQ112" i="17"/>
  <c r="CM112" i="17"/>
  <c r="CI112" i="17"/>
  <c r="CE112" i="17"/>
  <c r="CA112" i="17"/>
  <c r="BW112" i="17"/>
  <c r="BS112" i="17"/>
  <c r="BO112" i="17"/>
  <c r="BK112" i="17"/>
  <c r="BG112" i="17"/>
  <c r="BC112" i="17"/>
  <c r="AY112" i="17"/>
  <c r="AU112" i="17"/>
  <c r="AQ112" i="17"/>
  <c r="AM112" i="17"/>
  <c r="AI112" i="17"/>
  <c r="AE112" i="17"/>
  <c r="AA112" i="17"/>
  <c r="W112" i="17"/>
  <c r="S112" i="17"/>
  <c r="O112" i="17"/>
  <c r="K112" i="17"/>
  <c r="G112" i="17"/>
  <c r="J112" i="12" l="1"/>
  <c r="DI112" i="17"/>
  <c r="J123" i="12"/>
  <c r="DI123" i="17"/>
  <c r="BB83" i="22"/>
  <c r="BG112" i="22"/>
  <c r="V112" i="12" s="1"/>
  <c r="BC123" i="22"/>
  <c r="R123" i="12" s="1"/>
  <c r="BG123" i="22"/>
  <c r="V123" i="12" s="1"/>
  <c r="AU112" i="20"/>
  <c r="P112" i="12" s="1"/>
  <c r="AQ112" i="20"/>
  <c r="L112" i="12" s="1"/>
  <c r="AU123" i="20"/>
  <c r="P123" i="12" s="1"/>
  <c r="AQ123" i="20"/>
  <c r="L123" i="12" s="1"/>
  <c r="DG112" i="17"/>
  <c r="H112" i="12" s="1"/>
  <c r="DG123" i="17"/>
  <c r="H123" i="12" s="1"/>
  <c r="DC123" i="17"/>
  <c r="D123" i="12" s="1"/>
  <c r="DC112" i="17"/>
  <c r="D112" i="12" s="1"/>
  <c r="A125" i="12" l="1"/>
  <c r="J7" i="19" l="1"/>
  <c r="I7" i="19"/>
  <c r="H7" i="19"/>
  <c r="G7" i="19"/>
  <c r="F7" i="19"/>
  <c r="F5" i="19"/>
  <c r="F87" i="19"/>
  <c r="F120" i="19"/>
  <c r="F71" i="19"/>
  <c r="F51" i="19"/>
  <c r="F31" i="19"/>
  <c r="AE107" i="22" l="1"/>
  <c r="BA113" i="22" l="1"/>
  <c r="AZ113" i="22"/>
  <c r="AY113" i="22"/>
  <c r="AU113" i="22"/>
  <c r="AQ113" i="22"/>
  <c r="AM113" i="22"/>
  <c r="AI113" i="22"/>
  <c r="AE113" i="22"/>
  <c r="AA113" i="22"/>
  <c r="W113" i="22"/>
  <c r="S113" i="22"/>
  <c r="O113" i="22"/>
  <c r="K113" i="22"/>
  <c r="G113" i="22"/>
  <c r="BC113" i="22" l="1"/>
  <c r="R113" i="12" s="1"/>
  <c r="BG113" i="22"/>
  <c r="V113" i="12" s="1"/>
  <c r="G113" i="20"/>
  <c r="K113" i="20"/>
  <c r="O113" i="20"/>
  <c r="S113" i="20"/>
  <c r="W113" i="20"/>
  <c r="AA113" i="20"/>
  <c r="AE113" i="20"/>
  <c r="AI113" i="20"/>
  <c r="AM113" i="20"/>
  <c r="AN113" i="20"/>
  <c r="AO113" i="20"/>
  <c r="AQ113" i="20" l="1"/>
  <c r="L113" i="12" s="1"/>
  <c r="AU113" i="20"/>
  <c r="P113" i="12" s="1"/>
  <c r="CA51" i="17" l="1"/>
  <c r="DB113" i="17" l="1"/>
  <c r="DA113" i="17"/>
  <c r="CZ113" i="17"/>
  <c r="CY113" i="17"/>
  <c r="CU113" i="17"/>
  <c r="CQ113" i="17"/>
  <c r="CM113" i="17"/>
  <c r="CI113" i="17"/>
  <c r="CE113" i="17"/>
  <c r="CA113" i="17"/>
  <c r="BW113" i="17"/>
  <c r="BS113" i="17"/>
  <c r="BO113" i="17"/>
  <c r="BK113" i="17"/>
  <c r="BG113" i="17"/>
  <c r="BC113" i="17"/>
  <c r="AY113" i="17"/>
  <c r="AU113" i="17"/>
  <c r="AQ113" i="17"/>
  <c r="AM113" i="17"/>
  <c r="AI113" i="17"/>
  <c r="AE113" i="17"/>
  <c r="AA113" i="17"/>
  <c r="W113" i="17"/>
  <c r="S113" i="17"/>
  <c r="O113" i="17"/>
  <c r="K113" i="17"/>
  <c r="G113" i="17"/>
  <c r="J113" i="12" l="1"/>
  <c r="DI113" i="17"/>
  <c r="DC113" i="17"/>
  <c r="D113" i="12" s="1"/>
  <c r="DG113" i="17"/>
  <c r="H113" i="12" s="1"/>
  <c r="BA124" i="22" l="1"/>
  <c r="AZ124" i="22"/>
  <c r="BA122" i="22"/>
  <c r="AZ122" i="22"/>
  <c r="BA121" i="22"/>
  <c r="AZ121" i="22"/>
  <c r="BA120" i="22"/>
  <c r="AZ120" i="22"/>
  <c r="BA119" i="22"/>
  <c r="AZ119" i="22"/>
  <c r="BB118" i="22"/>
  <c r="BA118" i="22"/>
  <c r="AZ118" i="22"/>
  <c r="BB117" i="22"/>
  <c r="BA117" i="22"/>
  <c r="AZ117" i="22"/>
  <c r="BB116" i="22"/>
  <c r="BB125" i="22" s="1"/>
  <c r="BA116" i="22"/>
  <c r="AZ116" i="22"/>
  <c r="BA111" i="22"/>
  <c r="AZ111" i="22"/>
  <c r="BA110" i="22"/>
  <c r="AZ110" i="22"/>
  <c r="BA109" i="22"/>
  <c r="AZ109" i="22"/>
  <c r="BA108" i="22"/>
  <c r="AZ108" i="22"/>
  <c r="BA107" i="22"/>
  <c r="AZ107" i="22"/>
  <c r="BA106" i="22"/>
  <c r="AZ106" i="22"/>
  <c r="BA105" i="22"/>
  <c r="AZ105" i="22"/>
  <c r="BA104" i="22"/>
  <c r="AZ104" i="22"/>
  <c r="BA103" i="22"/>
  <c r="AZ103" i="22"/>
  <c r="BA102" i="22"/>
  <c r="AZ102" i="22"/>
  <c r="BA101" i="22"/>
  <c r="AZ101" i="22"/>
  <c r="BA100" i="22"/>
  <c r="AZ100" i="22"/>
  <c r="BA99" i="22"/>
  <c r="AZ99" i="22"/>
  <c r="BA98" i="22"/>
  <c r="AZ98" i="22"/>
  <c r="BA97" i="22"/>
  <c r="AZ97" i="22"/>
  <c r="BA96" i="22"/>
  <c r="AZ96" i="22"/>
  <c r="BA95" i="22"/>
  <c r="AZ95" i="22"/>
  <c r="BA94" i="22"/>
  <c r="AZ94" i="22"/>
  <c r="BA93" i="22"/>
  <c r="AZ93" i="22"/>
  <c r="BA92" i="22"/>
  <c r="AZ92" i="22"/>
  <c r="BA91" i="22"/>
  <c r="AZ91" i="22"/>
  <c r="BA90" i="22"/>
  <c r="AZ90" i="22"/>
  <c r="BA89" i="22"/>
  <c r="AZ89" i="22"/>
  <c r="BA88" i="22"/>
  <c r="AZ88" i="22"/>
  <c r="BA87" i="22"/>
  <c r="AZ87" i="22"/>
  <c r="BA86" i="22"/>
  <c r="AZ86" i="22"/>
  <c r="BA85" i="22"/>
  <c r="AZ85" i="22"/>
  <c r="BA84" i="22"/>
  <c r="BA83" i="22" s="1"/>
  <c r="AZ84" i="22"/>
  <c r="AZ83" i="22" s="1"/>
  <c r="BA82" i="22"/>
  <c r="AZ82" i="22"/>
  <c r="BA81" i="22"/>
  <c r="AZ81" i="22"/>
  <c r="BA80" i="22"/>
  <c r="AZ80" i="22"/>
  <c r="BA79" i="22"/>
  <c r="AZ79" i="22"/>
  <c r="BA78" i="22"/>
  <c r="AZ78" i="22"/>
  <c r="BA77" i="22"/>
  <c r="AZ77" i="22"/>
  <c r="BA76" i="22"/>
  <c r="AZ76" i="22"/>
  <c r="BA75" i="22"/>
  <c r="AZ75" i="22"/>
  <c r="BA74" i="22"/>
  <c r="AZ74" i="22"/>
  <c r="BA73" i="22"/>
  <c r="AZ73" i="22"/>
  <c r="BA72" i="22"/>
  <c r="AZ72" i="22"/>
  <c r="BA71" i="22"/>
  <c r="AZ71" i="22"/>
  <c r="BA70" i="22"/>
  <c r="AZ70" i="22"/>
  <c r="BA68" i="22"/>
  <c r="AZ68" i="22"/>
  <c r="BA67" i="22"/>
  <c r="AZ67" i="22"/>
  <c r="BA66" i="22"/>
  <c r="AZ66" i="22"/>
  <c r="BA65" i="22"/>
  <c r="AZ65" i="22"/>
  <c r="BA64" i="22"/>
  <c r="AZ64" i="22"/>
  <c r="BA63" i="22"/>
  <c r="AZ63" i="22"/>
  <c r="BA62" i="22"/>
  <c r="AZ62" i="22"/>
  <c r="BA61" i="22"/>
  <c r="AZ61" i="22"/>
  <c r="BA60" i="22"/>
  <c r="AZ60" i="22"/>
  <c r="BA59" i="22"/>
  <c r="AZ59" i="22"/>
  <c r="BA58" i="22"/>
  <c r="AZ58" i="22"/>
  <c r="BA57" i="22"/>
  <c r="AZ57" i="22"/>
  <c r="BA56" i="22"/>
  <c r="AZ56" i="22"/>
  <c r="BA55" i="22"/>
  <c r="AZ55" i="22"/>
  <c r="BA54" i="22"/>
  <c r="AZ54" i="22"/>
  <c r="BA53" i="22"/>
  <c r="AZ53" i="22"/>
  <c r="BA52" i="22"/>
  <c r="AZ52" i="22"/>
  <c r="BA51" i="22"/>
  <c r="AZ51" i="22"/>
  <c r="BA50" i="22"/>
  <c r="AZ50" i="22"/>
  <c r="BA48" i="22"/>
  <c r="AZ48" i="22"/>
  <c r="BA47" i="22"/>
  <c r="AZ47" i="22"/>
  <c r="BA46" i="22"/>
  <c r="AZ46" i="22"/>
  <c r="BA45" i="22"/>
  <c r="AZ45" i="22"/>
  <c r="BA44" i="22"/>
  <c r="AZ44" i="22"/>
  <c r="BA43" i="22"/>
  <c r="AZ43" i="22"/>
  <c r="BA42" i="22"/>
  <c r="AZ42" i="22"/>
  <c r="BA41" i="22"/>
  <c r="AZ41" i="22"/>
  <c r="BA40" i="22"/>
  <c r="AZ40" i="22"/>
  <c r="BA39" i="22"/>
  <c r="AZ39" i="22"/>
  <c r="BA38" i="22"/>
  <c r="AZ38" i="22"/>
  <c r="BA37" i="22"/>
  <c r="AZ37" i="22"/>
  <c r="BA36" i="22"/>
  <c r="AZ36" i="22"/>
  <c r="BA35" i="22"/>
  <c r="AZ35" i="22"/>
  <c r="BA34" i="22"/>
  <c r="AZ34" i="22"/>
  <c r="BA33" i="22"/>
  <c r="AZ33" i="22"/>
  <c r="BA32" i="22"/>
  <c r="AZ32" i="22"/>
  <c r="BA30" i="22"/>
  <c r="AZ30" i="22"/>
  <c r="BA29" i="22"/>
  <c r="AZ29" i="22"/>
  <c r="BA28" i="22"/>
  <c r="AZ28" i="22"/>
  <c r="BA27" i="22"/>
  <c r="AZ27" i="22"/>
  <c r="BA26" i="22"/>
  <c r="AZ26" i="22"/>
  <c r="BA25" i="22"/>
  <c r="AZ25" i="22"/>
  <c r="BA24" i="22"/>
  <c r="AZ24" i="22"/>
  <c r="BA23" i="22"/>
  <c r="AZ23" i="22"/>
  <c r="BA22" i="22"/>
  <c r="AZ22" i="22"/>
  <c r="BA21" i="22"/>
  <c r="AZ21" i="22"/>
  <c r="BA20" i="22"/>
  <c r="AZ20" i="22"/>
  <c r="BA19" i="22"/>
  <c r="AZ19" i="22"/>
  <c r="BA17" i="22"/>
  <c r="AZ17" i="22"/>
  <c r="BA16" i="22"/>
  <c r="AZ16" i="22"/>
  <c r="BA15" i="22"/>
  <c r="AZ15" i="22"/>
  <c r="BA14" i="22"/>
  <c r="AZ14" i="22"/>
  <c r="BA13" i="22"/>
  <c r="AZ13" i="22"/>
  <c r="BA12" i="22"/>
  <c r="AZ12" i="22"/>
  <c r="BA11" i="22"/>
  <c r="AZ11" i="22"/>
  <c r="BA10" i="22"/>
  <c r="AZ10" i="22"/>
  <c r="BA9" i="22"/>
  <c r="AZ9" i="22"/>
  <c r="BG9" i="22" s="1"/>
  <c r="BA7" i="22"/>
  <c r="AZ7" i="22"/>
  <c r="AY20" i="22"/>
  <c r="AY21" i="22"/>
  <c r="AY22" i="22"/>
  <c r="AY23" i="22"/>
  <c r="AY24" i="22"/>
  <c r="AY25" i="22"/>
  <c r="AY26" i="22"/>
  <c r="AY27" i="22"/>
  <c r="AY28" i="22"/>
  <c r="AY29" i="22"/>
  <c r="AY30" i="22"/>
  <c r="AY124" i="22"/>
  <c r="AY122" i="22"/>
  <c r="AY121" i="22"/>
  <c r="AY120" i="22"/>
  <c r="AY119" i="22"/>
  <c r="AY118" i="22"/>
  <c r="AY117" i="22"/>
  <c r="AY116" i="22"/>
  <c r="AX115" i="22"/>
  <c r="AW115" i="22"/>
  <c r="AV115" i="22"/>
  <c r="AY111" i="22"/>
  <c r="AY110" i="22"/>
  <c r="AY109" i="22"/>
  <c r="AY108" i="22"/>
  <c r="AY107" i="22"/>
  <c r="AY106" i="22"/>
  <c r="AY105" i="22"/>
  <c r="AY104" i="22"/>
  <c r="AY103" i="22"/>
  <c r="AY102" i="22"/>
  <c r="AY101" i="22"/>
  <c r="AY100" i="22"/>
  <c r="AY99" i="22"/>
  <c r="AY98" i="22"/>
  <c r="AY97" i="22"/>
  <c r="AY96" i="22"/>
  <c r="AY95" i="22"/>
  <c r="AY94" i="22"/>
  <c r="AY93" i="22"/>
  <c r="AY92" i="22"/>
  <c r="AY91" i="22"/>
  <c r="AY90" i="22"/>
  <c r="AY89" i="22"/>
  <c r="AY88" i="22"/>
  <c r="AY87" i="22"/>
  <c r="AY86" i="22"/>
  <c r="AY85" i="22"/>
  <c r="AY84" i="22"/>
  <c r="AY83" i="22" s="1"/>
  <c r="AY82" i="22"/>
  <c r="AY81" i="22"/>
  <c r="AY80" i="22"/>
  <c r="AY79" i="22"/>
  <c r="AY78" i="22"/>
  <c r="AY77" i="22"/>
  <c r="AY76" i="22"/>
  <c r="AY75" i="22"/>
  <c r="AY74" i="22"/>
  <c r="AY73" i="22"/>
  <c r="AY72" i="22"/>
  <c r="AY71" i="22"/>
  <c r="AY70" i="22"/>
  <c r="AX69" i="22"/>
  <c r="AW69" i="22"/>
  <c r="AV69" i="22"/>
  <c r="AY68" i="22"/>
  <c r="AY67" i="22"/>
  <c r="AY66" i="22"/>
  <c r="AY65" i="22"/>
  <c r="AY64" i="22"/>
  <c r="AY63" i="22"/>
  <c r="AY62" i="22"/>
  <c r="AY61" i="22"/>
  <c r="AY60" i="22"/>
  <c r="AY59" i="22"/>
  <c r="AY58" i="22"/>
  <c r="AY57" i="22"/>
  <c r="AY56" i="22"/>
  <c r="AY55" i="22"/>
  <c r="AY54" i="22"/>
  <c r="AY53" i="22"/>
  <c r="AY52" i="22"/>
  <c r="AY51" i="22"/>
  <c r="AY50" i="22"/>
  <c r="AX49" i="22"/>
  <c r="AW49" i="22"/>
  <c r="AV49" i="22"/>
  <c r="AY48" i="22"/>
  <c r="AY47" i="22"/>
  <c r="AY46" i="22"/>
  <c r="AY45" i="22"/>
  <c r="AY44" i="22"/>
  <c r="AY43" i="22"/>
  <c r="AY42" i="22"/>
  <c r="AY41" i="22"/>
  <c r="AY40" i="22"/>
  <c r="AY39" i="22"/>
  <c r="AY38" i="22"/>
  <c r="AY37" i="22"/>
  <c r="AY36" i="22"/>
  <c r="AY35" i="22"/>
  <c r="AY34" i="22"/>
  <c r="AY33" i="22"/>
  <c r="AY32" i="22"/>
  <c r="AX31" i="22"/>
  <c r="AW31" i="22"/>
  <c r="AV31" i="22"/>
  <c r="AY19" i="22"/>
  <c r="AX18" i="22"/>
  <c r="AW18" i="22"/>
  <c r="AV18" i="22"/>
  <c r="AY17" i="22"/>
  <c r="AY16" i="22"/>
  <c r="AY15" i="22"/>
  <c r="AY14" i="22"/>
  <c r="AY13" i="22"/>
  <c r="AY12" i="22"/>
  <c r="AY11" i="22"/>
  <c r="AY10" i="22"/>
  <c r="AY9" i="22"/>
  <c r="AX8" i="22"/>
  <c r="AW8" i="22"/>
  <c r="AV8" i="22"/>
  <c r="AY7" i="22"/>
  <c r="AY126" i="22" s="1"/>
  <c r="AX6" i="22"/>
  <c r="BB1" i="22" l="1"/>
  <c r="BE83" i="22"/>
  <c r="BA126" i="22"/>
  <c r="AZ126" i="22"/>
  <c r="BE114" i="22"/>
  <c r="T114" i="12" s="1"/>
  <c r="BB126" i="22"/>
  <c r="AY8" i="22"/>
  <c r="AY31" i="22"/>
  <c r="AY49" i="22"/>
  <c r="AY115" i="22"/>
  <c r="AW6" i="22"/>
  <c r="AV6" i="22"/>
  <c r="AY69" i="22"/>
  <c r="AY18" i="22"/>
  <c r="BE112" i="22" l="1"/>
  <c r="T112" i="12" s="1"/>
  <c r="BE105" i="22"/>
  <c r="BE123" i="22"/>
  <c r="T123" i="12" s="1"/>
  <c r="AY6" i="22"/>
  <c r="CZ7" i="17"/>
  <c r="CZ9" i="17"/>
  <c r="CZ10" i="17"/>
  <c r="CZ11" i="17"/>
  <c r="CZ12" i="17"/>
  <c r="CZ13" i="17"/>
  <c r="CZ14" i="17"/>
  <c r="CZ15" i="17"/>
  <c r="CZ16" i="17"/>
  <c r="CZ17" i="17"/>
  <c r="CZ19" i="17"/>
  <c r="CZ20" i="17"/>
  <c r="CZ21" i="17"/>
  <c r="CZ22" i="17"/>
  <c r="CZ23" i="17"/>
  <c r="CZ24" i="17"/>
  <c r="CZ25" i="17"/>
  <c r="CZ26" i="17"/>
  <c r="CZ27" i="17"/>
  <c r="CZ28" i="17"/>
  <c r="CZ29" i="17"/>
  <c r="CZ30" i="17"/>
  <c r="CZ32" i="17"/>
  <c r="CZ33" i="17"/>
  <c r="CZ34" i="17"/>
  <c r="CZ35" i="17"/>
  <c r="CZ36" i="17"/>
  <c r="CZ37" i="17"/>
  <c r="CZ38" i="17"/>
  <c r="CZ39" i="17"/>
  <c r="CZ40" i="17"/>
  <c r="CZ41" i="17"/>
  <c r="CZ42" i="17"/>
  <c r="CZ43" i="17"/>
  <c r="CZ44" i="17"/>
  <c r="CZ45" i="17"/>
  <c r="CZ46" i="17"/>
  <c r="CZ47" i="17"/>
  <c r="CZ48" i="17"/>
  <c r="CZ50" i="17"/>
  <c r="DB7" i="17"/>
  <c r="DB10" i="17"/>
  <c r="DB11" i="17"/>
  <c r="DI11" i="17" s="1"/>
  <c r="DB12" i="17"/>
  <c r="DI12" i="17" s="1"/>
  <c r="DB13" i="17"/>
  <c r="DI13" i="17" s="1"/>
  <c r="DB14" i="17"/>
  <c r="DI14" i="17" s="1"/>
  <c r="DB15" i="17"/>
  <c r="DI15" i="17" s="1"/>
  <c r="DB16" i="17"/>
  <c r="DI16" i="17" s="1"/>
  <c r="DB17" i="17"/>
  <c r="DB19" i="17"/>
  <c r="DB20" i="17"/>
  <c r="DI20" i="17" s="1"/>
  <c r="DB21" i="17"/>
  <c r="DB22" i="17"/>
  <c r="DB23" i="17"/>
  <c r="DI23" i="17" s="1"/>
  <c r="DB24" i="17"/>
  <c r="DB25" i="17"/>
  <c r="DI25" i="17" s="1"/>
  <c r="DB26" i="17"/>
  <c r="DI26" i="17" s="1"/>
  <c r="DB27" i="17"/>
  <c r="DB28" i="17"/>
  <c r="DB29" i="17"/>
  <c r="DI29" i="17" s="1"/>
  <c r="DB30" i="17"/>
  <c r="DI30" i="17" s="1"/>
  <c r="DB32" i="17"/>
  <c r="DB33" i="17"/>
  <c r="DI33" i="17" s="1"/>
  <c r="DB34" i="17"/>
  <c r="DB35" i="17"/>
  <c r="DB36" i="17"/>
  <c r="DI36" i="17" s="1"/>
  <c r="DB37" i="17"/>
  <c r="DI37" i="17" s="1"/>
  <c r="DB38" i="17"/>
  <c r="DB39" i="17"/>
  <c r="DB40" i="17"/>
  <c r="DI40" i="17" s="1"/>
  <c r="DB41" i="17"/>
  <c r="DB42" i="17"/>
  <c r="DI42" i="17" s="1"/>
  <c r="DB43" i="17"/>
  <c r="DI43" i="17" s="1"/>
  <c r="DB44" i="17"/>
  <c r="DI44" i="17" s="1"/>
  <c r="DB45" i="17"/>
  <c r="DB46" i="17"/>
  <c r="DB47" i="17"/>
  <c r="DI47" i="17" s="1"/>
  <c r="DB48" i="17"/>
  <c r="DB50" i="17"/>
  <c r="DB51" i="17"/>
  <c r="DI51" i="17" s="1"/>
  <c r="DB52" i="17"/>
  <c r="DI52" i="17" s="1"/>
  <c r="DB53" i="17"/>
  <c r="DB54" i="17"/>
  <c r="DI54" i="17" s="1"/>
  <c r="DB55" i="17"/>
  <c r="DB56" i="17"/>
  <c r="DI56" i="17" s="1"/>
  <c r="DB57" i="17"/>
  <c r="DB58" i="17"/>
  <c r="DI58" i="17" s="1"/>
  <c r="DB59" i="17"/>
  <c r="DB60" i="17"/>
  <c r="DI60" i="17" s="1"/>
  <c r="DB61" i="17"/>
  <c r="DI61" i="17" s="1"/>
  <c r="DB62" i="17"/>
  <c r="DI62" i="17" s="1"/>
  <c r="DB63" i="17"/>
  <c r="DI63" i="17" s="1"/>
  <c r="DB64" i="17"/>
  <c r="DB65" i="17"/>
  <c r="DB66" i="17"/>
  <c r="DI66" i="17" s="1"/>
  <c r="DB67" i="17"/>
  <c r="DI67" i="17" s="1"/>
  <c r="DB68" i="17"/>
  <c r="DB70" i="17"/>
  <c r="DB71" i="17"/>
  <c r="DI71" i="17" s="1"/>
  <c r="DB72" i="17"/>
  <c r="DI72" i="17" s="1"/>
  <c r="DB73" i="17"/>
  <c r="DI73" i="17" s="1"/>
  <c r="DB74" i="17"/>
  <c r="DI74" i="17" s="1"/>
  <c r="DB75" i="17"/>
  <c r="DI75" i="17" s="1"/>
  <c r="DB76" i="17"/>
  <c r="DI76" i="17" s="1"/>
  <c r="DB77" i="17"/>
  <c r="DI77" i="17" s="1"/>
  <c r="DB78" i="17"/>
  <c r="DI78" i="17" s="1"/>
  <c r="DB79" i="17"/>
  <c r="DB80" i="17"/>
  <c r="DI80" i="17" s="1"/>
  <c r="DB81" i="17"/>
  <c r="DI81" i="17" s="1"/>
  <c r="DB82" i="17"/>
  <c r="DI82" i="17" s="1"/>
  <c r="DB84" i="17"/>
  <c r="DB85" i="17"/>
  <c r="DB86" i="17"/>
  <c r="DI86" i="17" s="1"/>
  <c r="DB87" i="17"/>
  <c r="DI87" i="17" s="1"/>
  <c r="DB88" i="17"/>
  <c r="DB89" i="17"/>
  <c r="DI89" i="17" s="1"/>
  <c r="DB90" i="17"/>
  <c r="DI90" i="17" s="1"/>
  <c r="DB91" i="17"/>
  <c r="DB92" i="17"/>
  <c r="DB93" i="17"/>
  <c r="DI93" i="17" s="1"/>
  <c r="DB94" i="17"/>
  <c r="DI94" i="17" s="1"/>
  <c r="DB95" i="17"/>
  <c r="DB96" i="17"/>
  <c r="DI96" i="17" s="1"/>
  <c r="DB97" i="17"/>
  <c r="DI97" i="17" s="1"/>
  <c r="DB98" i="17"/>
  <c r="DB100" i="17"/>
  <c r="DI100" i="17" s="1"/>
  <c r="DB101" i="17"/>
  <c r="DB102" i="17"/>
  <c r="DI102" i="17" s="1"/>
  <c r="DB103" i="17"/>
  <c r="DI103" i="17" s="1"/>
  <c r="DB104" i="17"/>
  <c r="DI104" i="17" s="1"/>
  <c r="DB105" i="17"/>
  <c r="DB106" i="17"/>
  <c r="DI106" i="17" s="1"/>
  <c r="DB107" i="17"/>
  <c r="DI107" i="17" s="1"/>
  <c r="DB108" i="17"/>
  <c r="DI108" i="17" s="1"/>
  <c r="DB109" i="17"/>
  <c r="DI109" i="17" s="1"/>
  <c r="DB110" i="17"/>
  <c r="DI110" i="17" s="1"/>
  <c r="DB111" i="17"/>
  <c r="DI111" i="17" s="1"/>
  <c r="DB116" i="17"/>
  <c r="DB117" i="17"/>
  <c r="DI117" i="17" s="1"/>
  <c r="DB118" i="17"/>
  <c r="DI118" i="17" s="1"/>
  <c r="DB119" i="17"/>
  <c r="DI119" i="17" s="1"/>
  <c r="DB120" i="17"/>
  <c r="DI120" i="17" s="1"/>
  <c r="DB121" i="17"/>
  <c r="DB122" i="17"/>
  <c r="DI122" i="17" s="1"/>
  <c r="DB124" i="17"/>
  <c r="DI124" i="17" s="1"/>
  <c r="AP87" i="20"/>
  <c r="AP88" i="20"/>
  <c r="AP95" i="20"/>
  <c r="AP96" i="20"/>
  <c r="AP97" i="20"/>
  <c r="AP103" i="20"/>
  <c r="AP104" i="20"/>
  <c r="AP105" i="20"/>
  <c r="AP106" i="20"/>
  <c r="AP107" i="20"/>
  <c r="AP108" i="20"/>
  <c r="AP109" i="20"/>
  <c r="AP110" i="20"/>
  <c r="AP111" i="20"/>
  <c r="AP116" i="20"/>
  <c r="AP117" i="20"/>
  <c r="AP118" i="20"/>
  <c r="DI121" i="17" l="1"/>
  <c r="J121" i="12" s="1"/>
  <c r="DI105" i="17"/>
  <c r="J105" i="12" s="1"/>
  <c r="J101" i="12"/>
  <c r="DI101" i="17"/>
  <c r="J98" i="12"/>
  <c r="DI98" i="17"/>
  <c r="J92" i="12"/>
  <c r="DI92" i="17"/>
  <c r="J88" i="12"/>
  <c r="DI88" i="17"/>
  <c r="J84" i="12"/>
  <c r="DI84" i="17"/>
  <c r="DB83" i="17"/>
  <c r="DI79" i="17"/>
  <c r="J79" i="12" s="1"/>
  <c r="DI68" i="17"/>
  <c r="J68" i="12" s="1"/>
  <c r="DI64" i="17"/>
  <c r="J64" i="12" s="1"/>
  <c r="DI50" i="17"/>
  <c r="DB49" i="17"/>
  <c r="DI45" i="17"/>
  <c r="J45" i="12" s="1"/>
  <c r="DI41" i="17"/>
  <c r="J41" i="12" s="1"/>
  <c r="DI39" i="17"/>
  <c r="J39" i="12" s="1"/>
  <c r="DI35" i="17"/>
  <c r="J35" i="12" s="1"/>
  <c r="DI28" i="17"/>
  <c r="J28" i="12" s="1"/>
  <c r="DI24" i="17"/>
  <c r="J24" i="12" s="1"/>
  <c r="DI22" i="17"/>
  <c r="J22" i="12" s="1"/>
  <c r="DI17" i="17"/>
  <c r="J17" i="12" s="1"/>
  <c r="DB125" i="17"/>
  <c r="DI7" i="17"/>
  <c r="AP125" i="20"/>
  <c r="AP126" i="20"/>
  <c r="DI116" i="17"/>
  <c r="DB115" i="17"/>
  <c r="DE115" i="17" s="1"/>
  <c r="J95" i="12"/>
  <c r="DI95" i="17"/>
  <c r="J91" i="12"/>
  <c r="DI91" i="17"/>
  <c r="J85" i="12"/>
  <c r="DI85" i="17"/>
  <c r="DB69" i="17"/>
  <c r="DE69" i="17" s="1"/>
  <c r="DI70" i="17"/>
  <c r="J65" i="12"/>
  <c r="DI65" i="17"/>
  <c r="J59" i="12"/>
  <c r="DI59" i="17"/>
  <c r="J57" i="12"/>
  <c r="DI57" i="17"/>
  <c r="J55" i="12"/>
  <c r="DI55" i="17"/>
  <c r="J53" i="12"/>
  <c r="DI53" i="17"/>
  <c r="J48" i="12"/>
  <c r="DI48" i="17"/>
  <c r="J46" i="12"/>
  <c r="DI46" i="17"/>
  <c r="J38" i="12"/>
  <c r="DI38" i="17"/>
  <c r="J34" i="12"/>
  <c r="DI34" i="17"/>
  <c r="DB31" i="17"/>
  <c r="DI32" i="17"/>
  <c r="J27" i="12"/>
  <c r="DI27" i="17"/>
  <c r="J21" i="12"/>
  <c r="DI21" i="17"/>
  <c r="DB18" i="17"/>
  <c r="DI19" i="17"/>
  <c r="J10" i="12"/>
  <c r="DI10" i="17"/>
  <c r="DB8" i="17"/>
  <c r="DB126" i="17" s="1"/>
  <c r="AP83" i="20"/>
  <c r="AS114" i="20"/>
  <c r="N114" i="12" s="1"/>
  <c r="T115" i="17"/>
  <c r="U115" i="17"/>
  <c r="V115" i="17"/>
  <c r="DE118" i="17" l="1"/>
  <c r="DE114" i="17"/>
  <c r="F114" i="12" s="1"/>
  <c r="DE49" i="17"/>
  <c r="DE83" i="17"/>
  <c r="DE10" i="17"/>
  <c r="AS112" i="20"/>
  <c r="N112" i="12" s="1"/>
  <c r="AS123" i="20"/>
  <c r="N123" i="12" s="1"/>
  <c r="AS113" i="20"/>
  <c r="N113" i="12" s="1"/>
  <c r="DE112" i="17"/>
  <c r="F112" i="12" s="1"/>
  <c r="DE123" i="17"/>
  <c r="F123" i="12" s="1"/>
  <c r="AA97" i="22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BG32" i="17" l="1"/>
  <c r="X8" i="17"/>
  <c r="D18" i="17" l="1"/>
  <c r="E18" i="17"/>
  <c r="F18" i="17"/>
  <c r="AB69" i="17"/>
  <c r="AC69" i="17"/>
  <c r="AD69" i="17"/>
  <c r="T69" i="17"/>
  <c r="U69" i="17"/>
  <c r="V69" i="17"/>
  <c r="E115" i="17" l="1"/>
  <c r="F115" i="17"/>
  <c r="H115" i="17"/>
  <c r="I115" i="17"/>
  <c r="J115" i="17"/>
  <c r="L115" i="17"/>
  <c r="M115" i="17"/>
  <c r="N115" i="17"/>
  <c r="P115" i="17"/>
  <c r="Q115" i="17"/>
  <c r="R115" i="17"/>
  <c r="X115" i="17"/>
  <c r="Y115" i="17"/>
  <c r="Z115" i="17"/>
  <c r="AB115" i="17"/>
  <c r="AC115" i="17"/>
  <c r="AD115" i="17"/>
  <c r="AF115" i="17"/>
  <c r="AG115" i="17"/>
  <c r="AH115" i="17"/>
  <c r="AJ115" i="17"/>
  <c r="AK115" i="17"/>
  <c r="AL115" i="17"/>
  <c r="AR115" i="17"/>
  <c r="AS115" i="17"/>
  <c r="AT115" i="17"/>
  <c r="AV115" i="17"/>
  <c r="AW115" i="17"/>
  <c r="AX115" i="17"/>
  <c r="BD115" i="17"/>
  <c r="BE115" i="17"/>
  <c r="BF115" i="17"/>
  <c r="BH115" i="17"/>
  <c r="BI115" i="17"/>
  <c r="BJ115" i="17"/>
  <c r="BL115" i="17"/>
  <c r="BM115" i="17"/>
  <c r="BN115" i="17"/>
  <c r="BP115" i="17"/>
  <c r="BQ115" i="17"/>
  <c r="BR115" i="17"/>
  <c r="BT115" i="17"/>
  <c r="BU115" i="17"/>
  <c r="BV115" i="17"/>
  <c r="BX115" i="17"/>
  <c r="BY115" i="17"/>
  <c r="BZ115" i="17"/>
  <c r="CB115" i="17"/>
  <c r="CC115" i="17"/>
  <c r="CD115" i="17"/>
  <c r="CF115" i="17"/>
  <c r="CG115" i="17"/>
  <c r="CH115" i="17"/>
  <c r="CJ115" i="17"/>
  <c r="CK115" i="17"/>
  <c r="CL115" i="17"/>
  <c r="CN115" i="17"/>
  <c r="CO115" i="17"/>
  <c r="CP115" i="17"/>
  <c r="CR115" i="17"/>
  <c r="CS115" i="17"/>
  <c r="CT115" i="17"/>
  <c r="CV115" i="17"/>
  <c r="CW115" i="17"/>
  <c r="CX115" i="17"/>
  <c r="D115" i="17"/>
  <c r="E8" i="17"/>
  <c r="F8" i="17"/>
  <c r="H8" i="17"/>
  <c r="I8" i="17"/>
  <c r="J8" i="17"/>
  <c r="L8" i="17"/>
  <c r="M8" i="17"/>
  <c r="N8" i="17"/>
  <c r="P8" i="17"/>
  <c r="Q8" i="17"/>
  <c r="R8" i="17"/>
  <c r="T8" i="17"/>
  <c r="U8" i="17"/>
  <c r="V8" i="17"/>
  <c r="Y8" i="17"/>
  <c r="Z8" i="17"/>
  <c r="AB8" i="17"/>
  <c r="AC8" i="17"/>
  <c r="AD8" i="17"/>
  <c r="AJ8" i="17"/>
  <c r="AK8" i="17"/>
  <c r="AL8" i="17"/>
  <c r="AR8" i="17"/>
  <c r="AS8" i="17"/>
  <c r="AT8" i="17"/>
  <c r="AV8" i="17"/>
  <c r="AW8" i="17"/>
  <c r="AX8" i="17"/>
  <c r="AZ8" i="17"/>
  <c r="BA8" i="17"/>
  <c r="BB8" i="17"/>
  <c r="BD8" i="17"/>
  <c r="BE8" i="17"/>
  <c r="BF8" i="17"/>
  <c r="BH8" i="17"/>
  <c r="BI8" i="17"/>
  <c r="BJ8" i="17"/>
  <c r="BL8" i="17"/>
  <c r="BM8" i="17"/>
  <c r="BN8" i="17"/>
  <c r="BP8" i="17"/>
  <c r="BQ8" i="17"/>
  <c r="BR8" i="17"/>
  <c r="BT8" i="17"/>
  <c r="BU8" i="17"/>
  <c r="BV8" i="17"/>
  <c r="BX8" i="17"/>
  <c r="BY8" i="17"/>
  <c r="BZ8" i="17"/>
  <c r="CB8" i="17"/>
  <c r="CC8" i="17"/>
  <c r="CD8" i="17"/>
  <c r="CF8" i="17"/>
  <c r="CG8" i="17"/>
  <c r="CH8" i="17"/>
  <c r="CJ8" i="17"/>
  <c r="CK8" i="17"/>
  <c r="CL8" i="17"/>
  <c r="CN8" i="17"/>
  <c r="CO8" i="17"/>
  <c r="CP8" i="17"/>
  <c r="CR8" i="17"/>
  <c r="CS8" i="17"/>
  <c r="CT8" i="17"/>
  <c r="CV8" i="17"/>
  <c r="CW8" i="17"/>
  <c r="CX8" i="17"/>
  <c r="D8" i="17"/>
  <c r="H120" i="19"/>
  <c r="I120" i="19"/>
  <c r="J120" i="19"/>
  <c r="G120" i="19"/>
  <c r="E8" i="20"/>
  <c r="F8" i="20"/>
  <c r="H8" i="20"/>
  <c r="I8" i="20"/>
  <c r="J8" i="20"/>
  <c r="L8" i="20"/>
  <c r="M8" i="20"/>
  <c r="N8" i="20"/>
  <c r="P8" i="20"/>
  <c r="Q8" i="20"/>
  <c r="R8" i="20"/>
  <c r="T8" i="20"/>
  <c r="U8" i="20"/>
  <c r="V8" i="20"/>
  <c r="X8" i="20"/>
  <c r="Y8" i="20"/>
  <c r="Z8" i="20"/>
  <c r="AB8" i="20"/>
  <c r="AC8" i="20"/>
  <c r="AD8" i="20"/>
  <c r="AF8" i="20"/>
  <c r="AG8" i="20"/>
  <c r="AH8" i="20"/>
  <c r="AJ8" i="20"/>
  <c r="AK8" i="20"/>
  <c r="AL8" i="20"/>
  <c r="D8" i="20"/>
  <c r="H115" i="20"/>
  <c r="I115" i="20"/>
  <c r="J115" i="20"/>
  <c r="L115" i="20"/>
  <c r="M115" i="20"/>
  <c r="N115" i="20"/>
  <c r="P115" i="20"/>
  <c r="Q115" i="20"/>
  <c r="R115" i="20"/>
  <c r="T115" i="20"/>
  <c r="U115" i="20"/>
  <c r="V115" i="20"/>
  <c r="X115" i="20"/>
  <c r="Y115" i="20"/>
  <c r="Z115" i="20"/>
  <c r="AB115" i="20"/>
  <c r="AC115" i="20"/>
  <c r="AD115" i="20"/>
  <c r="AF115" i="20"/>
  <c r="AG115" i="20"/>
  <c r="AH115" i="20"/>
  <c r="AJ115" i="20"/>
  <c r="AK115" i="20"/>
  <c r="AL115" i="20"/>
  <c r="E115" i="22"/>
  <c r="F115" i="22"/>
  <c r="H115" i="22"/>
  <c r="I115" i="22"/>
  <c r="J115" i="22"/>
  <c r="L115" i="22"/>
  <c r="M115" i="22"/>
  <c r="N115" i="22"/>
  <c r="P115" i="22"/>
  <c r="Q115" i="22"/>
  <c r="R115" i="22"/>
  <c r="T115" i="22"/>
  <c r="U115" i="22"/>
  <c r="V115" i="22"/>
  <c r="X115" i="22"/>
  <c r="Y115" i="22"/>
  <c r="Z115" i="22"/>
  <c r="AB115" i="22"/>
  <c r="AC115" i="22"/>
  <c r="AD115" i="22"/>
  <c r="AF115" i="22"/>
  <c r="AG115" i="22"/>
  <c r="AH115" i="22"/>
  <c r="AJ115" i="22"/>
  <c r="AK115" i="22"/>
  <c r="AL115" i="22"/>
  <c r="AN115" i="22"/>
  <c r="AO115" i="22"/>
  <c r="AP115" i="22"/>
  <c r="AR115" i="22"/>
  <c r="AS115" i="22"/>
  <c r="AT115" i="22"/>
  <c r="D115" i="22"/>
  <c r="E8" i="22"/>
  <c r="F8" i="22"/>
  <c r="H8" i="22"/>
  <c r="I8" i="22"/>
  <c r="J8" i="22"/>
  <c r="L8" i="22"/>
  <c r="M8" i="22"/>
  <c r="N8" i="22"/>
  <c r="P8" i="22"/>
  <c r="Q8" i="22"/>
  <c r="R8" i="22"/>
  <c r="T8" i="22"/>
  <c r="U8" i="22"/>
  <c r="V8" i="22"/>
  <c r="X8" i="22"/>
  <c r="Y8" i="22"/>
  <c r="Z8" i="22"/>
  <c r="AB8" i="22"/>
  <c r="AC8" i="22"/>
  <c r="AD8" i="22"/>
  <c r="AF8" i="22"/>
  <c r="AG8" i="22"/>
  <c r="AH8" i="22"/>
  <c r="AJ8" i="22"/>
  <c r="AK8" i="22"/>
  <c r="AL8" i="22"/>
  <c r="AN8" i="22"/>
  <c r="AO8" i="22"/>
  <c r="AP8" i="22"/>
  <c r="AR8" i="22"/>
  <c r="AS8" i="22"/>
  <c r="AT8" i="22"/>
  <c r="D8" i="22"/>
  <c r="AZ115" i="22" l="1"/>
  <c r="AZ8" i="22"/>
  <c r="BB115" i="22"/>
  <c r="BE115" i="22" s="1"/>
  <c r="BA115" i="22"/>
  <c r="BB8" i="22"/>
  <c r="BA8" i="22"/>
  <c r="CZ8" i="17"/>
  <c r="AP8" i="20"/>
  <c r="AP115" i="20"/>
  <c r="DI8" i="17"/>
  <c r="DI115" i="17"/>
  <c r="AI70" i="22"/>
  <c r="AI71" i="22"/>
  <c r="AI72" i="22"/>
  <c r="AI73" i="22"/>
  <c r="AI74" i="22"/>
  <c r="AI75" i="22"/>
  <c r="AI76" i="22"/>
  <c r="AI77" i="22"/>
  <c r="AI78" i="22"/>
  <c r="AI79" i="22"/>
  <c r="AI80" i="22"/>
  <c r="AI81" i="22"/>
  <c r="AI82" i="22"/>
  <c r="AI50" i="22"/>
  <c r="AI51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103" i="20"/>
  <c r="AU122" i="22" l="1"/>
  <c r="AQ122" i="22"/>
  <c r="AM122" i="22"/>
  <c r="AI122" i="22"/>
  <c r="AE122" i="22"/>
  <c r="AA122" i="22"/>
  <c r="W122" i="22"/>
  <c r="S122" i="22"/>
  <c r="O122" i="22"/>
  <c r="K122" i="22"/>
  <c r="G122" i="22"/>
  <c r="AU121" i="22"/>
  <c r="AQ121" i="22"/>
  <c r="AM121" i="22"/>
  <c r="AI121" i="22"/>
  <c r="AE121" i="22"/>
  <c r="AA121" i="22"/>
  <c r="W121" i="22"/>
  <c r="S121" i="22"/>
  <c r="O121" i="22"/>
  <c r="K121" i="22"/>
  <c r="G121" i="22"/>
  <c r="AU120" i="22"/>
  <c r="AQ120" i="22"/>
  <c r="AM120" i="22"/>
  <c r="AI120" i="22"/>
  <c r="AE120" i="22"/>
  <c r="AA120" i="22"/>
  <c r="W120" i="22"/>
  <c r="S120" i="22"/>
  <c r="O120" i="22"/>
  <c r="K120" i="22"/>
  <c r="G120" i="22"/>
  <c r="AU119" i="22"/>
  <c r="AQ119" i="22"/>
  <c r="AM119" i="22"/>
  <c r="AI119" i="22"/>
  <c r="AE119" i="22"/>
  <c r="AA119" i="22"/>
  <c r="W119" i="22"/>
  <c r="S119" i="22"/>
  <c r="O119" i="22"/>
  <c r="K119" i="22"/>
  <c r="G119" i="22"/>
  <c r="AU118" i="22"/>
  <c r="AQ118" i="22"/>
  <c r="AM118" i="22"/>
  <c r="AI118" i="22"/>
  <c r="AE118" i="22"/>
  <c r="AA118" i="22"/>
  <c r="W118" i="22"/>
  <c r="S118" i="22"/>
  <c r="O118" i="22"/>
  <c r="K118" i="22"/>
  <c r="G118" i="22"/>
  <c r="AU117" i="22"/>
  <c r="AQ117" i="22"/>
  <c r="AM117" i="22"/>
  <c r="AI117" i="22"/>
  <c r="AE117" i="22"/>
  <c r="AA117" i="22"/>
  <c r="W117" i="22"/>
  <c r="S117" i="22"/>
  <c r="O117" i="22"/>
  <c r="K117" i="22"/>
  <c r="G117" i="22"/>
  <c r="AU116" i="22"/>
  <c r="AQ116" i="22"/>
  <c r="AM116" i="22"/>
  <c r="AI116" i="22"/>
  <c r="AE116" i="22"/>
  <c r="AA116" i="22"/>
  <c r="W116" i="22"/>
  <c r="S116" i="22"/>
  <c r="O116" i="22"/>
  <c r="K116" i="22"/>
  <c r="G116" i="22"/>
  <c r="AU111" i="22"/>
  <c r="AQ111" i="22"/>
  <c r="AM111" i="22"/>
  <c r="AI111" i="22"/>
  <c r="AE111" i="22"/>
  <c r="AA111" i="22"/>
  <c r="W111" i="22"/>
  <c r="S111" i="22"/>
  <c r="O111" i="22"/>
  <c r="K111" i="22"/>
  <c r="G111" i="22"/>
  <c r="AU110" i="22"/>
  <c r="AQ110" i="22"/>
  <c r="AM110" i="22"/>
  <c r="AI110" i="22"/>
  <c r="AE110" i="22"/>
  <c r="AA110" i="22"/>
  <c r="W110" i="22"/>
  <c r="S110" i="22"/>
  <c r="O110" i="22"/>
  <c r="K110" i="22"/>
  <c r="G110" i="22"/>
  <c r="AU109" i="22"/>
  <c r="AQ109" i="22"/>
  <c r="AM109" i="22"/>
  <c r="AI109" i="22"/>
  <c r="AE109" i="22"/>
  <c r="AA109" i="22"/>
  <c r="W109" i="22"/>
  <c r="S109" i="22"/>
  <c r="O109" i="22"/>
  <c r="K109" i="22"/>
  <c r="G109" i="22"/>
  <c r="AU108" i="22"/>
  <c r="AQ108" i="22"/>
  <c r="AM108" i="22"/>
  <c r="AI108" i="22"/>
  <c r="AE108" i="22"/>
  <c r="AA108" i="22"/>
  <c r="W108" i="22"/>
  <c r="S108" i="22"/>
  <c r="O108" i="22"/>
  <c r="K108" i="22"/>
  <c r="G108" i="22"/>
  <c r="AU107" i="22"/>
  <c r="AQ107" i="22"/>
  <c r="AM107" i="22"/>
  <c r="AI107" i="22"/>
  <c r="AA107" i="22"/>
  <c r="W107" i="22"/>
  <c r="S107" i="22"/>
  <c r="O107" i="22"/>
  <c r="K107" i="22"/>
  <c r="G107" i="22"/>
  <c r="AU106" i="22"/>
  <c r="AQ106" i="22"/>
  <c r="AM106" i="22"/>
  <c r="AI106" i="22"/>
  <c r="AE106" i="22"/>
  <c r="AA106" i="22"/>
  <c r="W106" i="22"/>
  <c r="S106" i="22"/>
  <c r="O106" i="22"/>
  <c r="K106" i="22"/>
  <c r="G106" i="22"/>
  <c r="AU105" i="22"/>
  <c r="AQ105" i="22"/>
  <c r="AM105" i="22"/>
  <c r="AI105" i="22"/>
  <c r="AE105" i="22"/>
  <c r="AA105" i="22"/>
  <c r="W105" i="22"/>
  <c r="S105" i="22"/>
  <c r="O105" i="22"/>
  <c r="K105" i="22"/>
  <c r="G105" i="22"/>
  <c r="AU104" i="22"/>
  <c r="AQ104" i="22"/>
  <c r="AM104" i="22"/>
  <c r="AI104" i="22"/>
  <c r="AE104" i="22"/>
  <c r="AA104" i="22"/>
  <c r="W104" i="22"/>
  <c r="S104" i="22"/>
  <c r="O104" i="22"/>
  <c r="K104" i="22"/>
  <c r="G104" i="22"/>
  <c r="AU103" i="22"/>
  <c r="AQ103" i="22"/>
  <c r="AM103" i="22"/>
  <c r="AI103" i="22"/>
  <c r="AE103" i="22"/>
  <c r="AA103" i="22"/>
  <c r="W103" i="22"/>
  <c r="S103" i="22"/>
  <c r="O103" i="22"/>
  <c r="K103" i="22"/>
  <c r="G103" i="22"/>
  <c r="AU102" i="22"/>
  <c r="AQ102" i="22"/>
  <c r="AM102" i="22"/>
  <c r="AI102" i="22"/>
  <c r="AE102" i="22"/>
  <c r="AA102" i="22"/>
  <c r="W102" i="22"/>
  <c r="S102" i="22"/>
  <c r="O102" i="22"/>
  <c r="K102" i="22"/>
  <c r="G102" i="22"/>
  <c r="AU101" i="22"/>
  <c r="AQ101" i="22"/>
  <c r="AM101" i="22"/>
  <c r="AI101" i="22"/>
  <c r="AE101" i="22"/>
  <c r="AA101" i="22"/>
  <c r="W101" i="22"/>
  <c r="S101" i="22"/>
  <c r="O101" i="22"/>
  <c r="K101" i="22"/>
  <c r="G101" i="22"/>
  <c r="AU100" i="22"/>
  <c r="AQ100" i="22"/>
  <c r="AM100" i="22"/>
  <c r="AI100" i="22"/>
  <c r="AE100" i="22"/>
  <c r="AA100" i="22"/>
  <c r="W100" i="22"/>
  <c r="S100" i="22"/>
  <c r="O100" i="22"/>
  <c r="K100" i="22"/>
  <c r="G100" i="22"/>
  <c r="AU99" i="22"/>
  <c r="AQ99" i="22"/>
  <c r="AM99" i="22"/>
  <c r="AI99" i="22"/>
  <c r="AE99" i="22"/>
  <c r="AA99" i="22"/>
  <c r="W99" i="22"/>
  <c r="S99" i="22"/>
  <c r="O99" i="22"/>
  <c r="K99" i="22"/>
  <c r="G99" i="22"/>
  <c r="AU98" i="22"/>
  <c r="AQ98" i="22"/>
  <c r="AM98" i="22"/>
  <c r="AI98" i="22"/>
  <c r="AE98" i="22"/>
  <c r="AA98" i="22"/>
  <c r="W98" i="22"/>
  <c r="S98" i="22"/>
  <c r="O98" i="22"/>
  <c r="K98" i="22"/>
  <c r="G98" i="22"/>
  <c r="AU97" i="22"/>
  <c r="AQ97" i="22"/>
  <c r="AM97" i="22"/>
  <c r="AI97" i="22"/>
  <c r="AE97" i="22"/>
  <c r="W97" i="22"/>
  <c r="S97" i="22"/>
  <c r="O97" i="22"/>
  <c r="K97" i="22"/>
  <c r="G97" i="22"/>
  <c r="AU96" i="22"/>
  <c r="AQ96" i="22"/>
  <c r="AM96" i="22"/>
  <c r="AI96" i="22"/>
  <c r="AE96" i="22"/>
  <c r="W96" i="22"/>
  <c r="S96" i="22"/>
  <c r="O96" i="22"/>
  <c r="K96" i="22"/>
  <c r="G96" i="22"/>
  <c r="AU95" i="22"/>
  <c r="AQ95" i="22"/>
  <c r="AM95" i="22"/>
  <c r="AI95" i="22"/>
  <c r="AE95" i="22"/>
  <c r="AA95" i="22"/>
  <c r="W95" i="22"/>
  <c r="S95" i="22"/>
  <c r="O95" i="22"/>
  <c r="K95" i="22"/>
  <c r="G95" i="22"/>
  <c r="AU94" i="22"/>
  <c r="AQ94" i="22"/>
  <c r="AM94" i="22"/>
  <c r="AI94" i="22"/>
  <c r="AE94" i="22"/>
  <c r="AA94" i="22"/>
  <c r="W94" i="22"/>
  <c r="S94" i="22"/>
  <c r="O94" i="22"/>
  <c r="K94" i="22"/>
  <c r="G94" i="22"/>
  <c r="AU93" i="22"/>
  <c r="AQ93" i="22"/>
  <c r="AM93" i="22"/>
  <c r="AI93" i="22"/>
  <c r="AE93" i="22"/>
  <c r="AA93" i="22"/>
  <c r="W93" i="22"/>
  <c r="S93" i="22"/>
  <c r="O93" i="22"/>
  <c r="K93" i="22"/>
  <c r="G93" i="22"/>
  <c r="AU92" i="22"/>
  <c r="AQ92" i="22"/>
  <c r="AM92" i="22"/>
  <c r="AI92" i="22"/>
  <c r="AE92" i="22"/>
  <c r="AA92" i="22"/>
  <c r="W92" i="22"/>
  <c r="S92" i="22"/>
  <c r="O92" i="22"/>
  <c r="K92" i="22"/>
  <c r="G92" i="22"/>
  <c r="AU91" i="22"/>
  <c r="AQ91" i="22"/>
  <c r="AM91" i="22"/>
  <c r="AI91" i="22"/>
  <c r="AE91" i="22"/>
  <c r="AA91" i="22"/>
  <c r="W91" i="22"/>
  <c r="S91" i="22"/>
  <c r="O91" i="22"/>
  <c r="K91" i="22"/>
  <c r="G91" i="22"/>
  <c r="AU90" i="22"/>
  <c r="AQ90" i="22"/>
  <c r="AM90" i="22"/>
  <c r="AI90" i="22"/>
  <c r="AE90" i="22"/>
  <c r="AA90" i="22"/>
  <c r="W90" i="22"/>
  <c r="S90" i="22"/>
  <c r="O90" i="22"/>
  <c r="K90" i="22"/>
  <c r="G90" i="22"/>
  <c r="AU89" i="22"/>
  <c r="AQ89" i="22"/>
  <c r="AM89" i="22"/>
  <c r="AI89" i="22"/>
  <c r="AE89" i="22"/>
  <c r="AA89" i="22"/>
  <c r="W89" i="22"/>
  <c r="S89" i="22"/>
  <c r="O89" i="22"/>
  <c r="K89" i="22"/>
  <c r="G89" i="22"/>
  <c r="AU88" i="22"/>
  <c r="AQ88" i="22"/>
  <c r="AM88" i="22"/>
  <c r="AI88" i="22"/>
  <c r="AE88" i="22"/>
  <c r="AA88" i="22"/>
  <c r="W88" i="22"/>
  <c r="S88" i="22"/>
  <c r="O88" i="22"/>
  <c r="K88" i="22"/>
  <c r="G88" i="22"/>
  <c r="AU87" i="22"/>
  <c r="AQ87" i="22"/>
  <c r="AM87" i="22"/>
  <c r="AI87" i="22"/>
  <c r="AE87" i="22"/>
  <c r="AA87" i="22"/>
  <c r="W87" i="22"/>
  <c r="S87" i="22"/>
  <c r="O87" i="22"/>
  <c r="K87" i="22"/>
  <c r="G87" i="22"/>
  <c r="AU86" i="22"/>
  <c r="AQ86" i="22"/>
  <c r="AM86" i="22"/>
  <c r="AI86" i="22"/>
  <c r="AE86" i="22"/>
  <c r="AA86" i="22"/>
  <c r="W86" i="22"/>
  <c r="S86" i="22"/>
  <c r="O86" i="22"/>
  <c r="K86" i="22"/>
  <c r="G86" i="22"/>
  <c r="AU85" i="22"/>
  <c r="AQ85" i="22"/>
  <c r="AM85" i="22"/>
  <c r="AI85" i="22"/>
  <c r="AE85" i="22"/>
  <c r="AA85" i="22"/>
  <c r="W85" i="22"/>
  <c r="S85" i="22"/>
  <c r="O85" i="22"/>
  <c r="K85" i="22"/>
  <c r="G85" i="22"/>
  <c r="AU84" i="22"/>
  <c r="AU83" i="22" s="1"/>
  <c r="AQ84" i="22"/>
  <c r="AQ83" i="22" s="1"/>
  <c r="AM84" i="22"/>
  <c r="AM83" i="22" s="1"/>
  <c r="AI84" i="22"/>
  <c r="AI83" i="22" s="1"/>
  <c r="AE84" i="22"/>
  <c r="AE83" i="22" s="1"/>
  <c r="AA84" i="22"/>
  <c r="AA83" i="22" s="1"/>
  <c r="W84" i="22"/>
  <c r="S84" i="22"/>
  <c r="S83" i="22" s="1"/>
  <c r="O84" i="22"/>
  <c r="O83" i="22" s="1"/>
  <c r="K84" i="22"/>
  <c r="K83" i="22" s="1"/>
  <c r="G84" i="22"/>
  <c r="G83" i="22" s="1"/>
  <c r="AU82" i="22"/>
  <c r="AQ82" i="22"/>
  <c r="AM82" i="22"/>
  <c r="AE82" i="22"/>
  <c r="AA82" i="22"/>
  <c r="W82" i="22"/>
  <c r="S82" i="22"/>
  <c r="O82" i="22"/>
  <c r="K82" i="22"/>
  <c r="G82" i="22"/>
  <c r="AU81" i="22"/>
  <c r="AQ81" i="22"/>
  <c r="AM81" i="22"/>
  <c r="AI69" i="22"/>
  <c r="AE81" i="22"/>
  <c r="AA81" i="22"/>
  <c r="W81" i="22"/>
  <c r="S81" i="22"/>
  <c r="O81" i="22"/>
  <c r="K81" i="22"/>
  <c r="G81" i="22"/>
  <c r="AU80" i="22"/>
  <c r="AQ80" i="22"/>
  <c r="AM80" i="22"/>
  <c r="AE80" i="22"/>
  <c r="AA80" i="22"/>
  <c r="W80" i="22"/>
  <c r="S80" i="22"/>
  <c r="O80" i="22"/>
  <c r="K80" i="22"/>
  <c r="G80" i="22"/>
  <c r="AU79" i="22"/>
  <c r="AQ79" i="22"/>
  <c r="AM79" i="22"/>
  <c r="AE79" i="22"/>
  <c r="AA79" i="22"/>
  <c r="W79" i="22"/>
  <c r="S79" i="22"/>
  <c r="O79" i="22"/>
  <c r="K79" i="22"/>
  <c r="G79" i="22"/>
  <c r="AU78" i="22"/>
  <c r="AQ78" i="22"/>
  <c r="AM78" i="22"/>
  <c r="AE78" i="22"/>
  <c r="AA78" i="22"/>
  <c r="W78" i="22"/>
  <c r="S78" i="22"/>
  <c r="O78" i="22"/>
  <c r="K78" i="22"/>
  <c r="G78" i="22"/>
  <c r="AU77" i="22"/>
  <c r="AQ77" i="22"/>
  <c r="AM77" i="22"/>
  <c r="AE77" i="22"/>
  <c r="AA77" i="22"/>
  <c r="W77" i="22"/>
  <c r="S77" i="22"/>
  <c r="O77" i="22"/>
  <c r="K77" i="22"/>
  <c r="G77" i="22"/>
  <c r="AU76" i="22"/>
  <c r="AQ76" i="22"/>
  <c r="AM76" i="22"/>
  <c r="AE76" i="22"/>
  <c r="AA76" i="22"/>
  <c r="W76" i="22"/>
  <c r="S76" i="22"/>
  <c r="O76" i="22"/>
  <c r="K76" i="22"/>
  <c r="G76" i="22"/>
  <c r="AU75" i="22"/>
  <c r="AQ75" i="22"/>
  <c r="AM75" i="22"/>
  <c r="AE75" i="22"/>
  <c r="AA75" i="22"/>
  <c r="W75" i="22"/>
  <c r="S75" i="22"/>
  <c r="O75" i="22"/>
  <c r="K75" i="22"/>
  <c r="G75" i="22"/>
  <c r="AU74" i="22"/>
  <c r="AQ74" i="22"/>
  <c r="AM74" i="22"/>
  <c r="AE74" i="22"/>
  <c r="AA74" i="22"/>
  <c r="W74" i="22"/>
  <c r="S74" i="22"/>
  <c r="O74" i="22"/>
  <c r="K74" i="22"/>
  <c r="G74" i="22"/>
  <c r="AU73" i="22"/>
  <c r="AQ73" i="22"/>
  <c r="AM73" i="22"/>
  <c r="AE73" i="22"/>
  <c r="AA73" i="22"/>
  <c r="W73" i="22"/>
  <c r="S73" i="22"/>
  <c r="O73" i="22"/>
  <c r="K73" i="22"/>
  <c r="G73" i="22"/>
  <c r="AU72" i="22"/>
  <c r="AQ72" i="22"/>
  <c r="AM72" i="22"/>
  <c r="AE72" i="22"/>
  <c r="AA72" i="22"/>
  <c r="W72" i="22"/>
  <c r="S72" i="22"/>
  <c r="O72" i="22"/>
  <c r="K72" i="22"/>
  <c r="G72" i="22"/>
  <c r="AU71" i="22"/>
  <c r="AQ71" i="22"/>
  <c r="AM71" i="22"/>
  <c r="AE71" i="22"/>
  <c r="AA71" i="22"/>
  <c r="W71" i="22"/>
  <c r="S71" i="22"/>
  <c r="O71" i="22"/>
  <c r="K71" i="22"/>
  <c r="G71" i="22"/>
  <c r="AU70" i="22"/>
  <c r="AQ70" i="22"/>
  <c r="AM70" i="22"/>
  <c r="AE70" i="22"/>
  <c r="AA70" i="22"/>
  <c r="W70" i="22"/>
  <c r="S70" i="22"/>
  <c r="O70" i="22"/>
  <c r="K70" i="22"/>
  <c r="G70" i="22"/>
  <c r="AT69" i="22"/>
  <c r="AS69" i="22"/>
  <c r="AR69" i="22"/>
  <c r="AP69" i="22"/>
  <c r="AO69" i="22"/>
  <c r="AN69" i="22"/>
  <c r="AL69" i="22"/>
  <c r="AK69" i="22"/>
  <c r="AJ69" i="22"/>
  <c r="AH69" i="22"/>
  <c r="AG69" i="22"/>
  <c r="AF69" i="22"/>
  <c r="AD69" i="22"/>
  <c r="AC69" i="22"/>
  <c r="AB69" i="22"/>
  <c r="Z69" i="22"/>
  <c r="Y69" i="22"/>
  <c r="X69" i="22"/>
  <c r="R69" i="22"/>
  <c r="Q69" i="22"/>
  <c r="P69" i="22"/>
  <c r="N69" i="22"/>
  <c r="M69" i="22"/>
  <c r="L69" i="22"/>
  <c r="J69" i="22"/>
  <c r="I69" i="22"/>
  <c r="H69" i="22"/>
  <c r="F69" i="22"/>
  <c r="E69" i="22"/>
  <c r="D69" i="22"/>
  <c r="AU68" i="22"/>
  <c r="AQ68" i="22"/>
  <c r="AM68" i="22"/>
  <c r="AE68" i="22"/>
  <c r="AA68" i="22"/>
  <c r="W68" i="22"/>
  <c r="S68" i="22"/>
  <c r="O68" i="22"/>
  <c r="K68" i="22"/>
  <c r="G68" i="22"/>
  <c r="AU67" i="22"/>
  <c r="AQ67" i="22"/>
  <c r="AM67" i="22"/>
  <c r="AE67" i="22"/>
  <c r="AA67" i="22"/>
  <c r="W67" i="22"/>
  <c r="S67" i="22"/>
  <c r="O67" i="22"/>
  <c r="K67" i="22"/>
  <c r="G67" i="22"/>
  <c r="AU66" i="22"/>
  <c r="AQ66" i="22"/>
  <c r="AM66" i="22"/>
  <c r="AE66" i="22"/>
  <c r="AA66" i="22"/>
  <c r="W66" i="22"/>
  <c r="S66" i="22"/>
  <c r="O66" i="22"/>
  <c r="K66" i="22"/>
  <c r="G66" i="22"/>
  <c r="AU65" i="22"/>
  <c r="AQ65" i="22"/>
  <c r="AM65" i="22"/>
  <c r="AE65" i="22"/>
  <c r="AA65" i="22"/>
  <c r="W65" i="22"/>
  <c r="S65" i="22"/>
  <c r="O65" i="22"/>
  <c r="K65" i="22"/>
  <c r="G65" i="22"/>
  <c r="AU64" i="22"/>
  <c r="AQ64" i="22"/>
  <c r="AM64" i="22"/>
  <c r="AE64" i="22"/>
  <c r="AA64" i="22"/>
  <c r="W64" i="22"/>
  <c r="S64" i="22"/>
  <c r="O64" i="22"/>
  <c r="K64" i="22"/>
  <c r="G64" i="22"/>
  <c r="AU63" i="22"/>
  <c r="AQ63" i="22"/>
  <c r="AM63" i="22"/>
  <c r="AE63" i="22"/>
  <c r="AA63" i="22"/>
  <c r="W63" i="22"/>
  <c r="S63" i="22"/>
  <c r="O63" i="22"/>
  <c r="K63" i="22"/>
  <c r="G63" i="22"/>
  <c r="AU62" i="22"/>
  <c r="AQ62" i="22"/>
  <c r="AM62" i="22"/>
  <c r="AE62" i="22"/>
  <c r="AA62" i="22"/>
  <c r="W62" i="22"/>
  <c r="S62" i="22"/>
  <c r="O62" i="22"/>
  <c r="K62" i="22"/>
  <c r="G62" i="22"/>
  <c r="AU61" i="22"/>
  <c r="AQ61" i="22"/>
  <c r="AM61" i="22"/>
  <c r="AE61" i="22"/>
  <c r="AA61" i="22"/>
  <c r="W61" i="22"/>
  <c r="S61" i="22"/>
  <c r="O61" i="22"/>
  <c r="K61" i="22"/>
  <c r="G61" i="22"/>
  <c r="AU60" i="22"/>
  <c r="AQ60" i="22"/>
  <c r="AM60" i="22"/>
  <c r="AE60" i="22"/>
  <c r="AA60" i="22"/>
  <c r="W60" i="22"/>
  <c r="S60" i="22"/>
  <c r="O60" i="22"/>
  <c r="K60" i="22"/>
  <c r="G60" i="22"/>
  <c r="AU59" i="22"/>
  <c r="AQ59" i="22"/>
  <c r="AM59" i="22"/>
  <c r="AE59" i="22"/>
  <c r="AA59" i="22"/>
  <c r="W59" i="22"/>
  <c r="S59" i="22"/>
  <c r="O59" i="22"/>
  <c r="K59" i="22"/>
  <c r="G59" i="22"/>
  <c r="AU58" i="22"/>
  <c r="AQ58" i="22"/>
  <c r="AM58" i="22"/>
  <c r="AE58" i="22"/>
  <c r="AA58" i="22"/>
  <c r="W58" i="22"/>
  <c r="S58" i="22"/>
  <c r="O58" i="22"/>
  <c r="K58" i="22"/>
  <c r="G58" i="22"/>
  <c r="AU57" i="22"/>
  <c r="AQ57" i="22"/>
  <c r="AM57" i="22"/>
  <c r="AE57" i="22"/>
  <c r="AA57" i="22"/>
  <c r="W57" i="22"/>
  <c r="S57" i="22"/>
  <c r="O57" i="22"/>
  <c r="K57" i="22"/>
  <c r="G57" i="22"/>
  <c r="AU56" i="22"/>
  <c r="AQ56" i="22"/>
  <c r="AM56" i="22"/>
  <c r="AE56" i="22"/>
  <c r="AA56" i="22"/>
  <c r="W56" i="22"/>
  <c r="S56" i="22"/>
  <c r="O56" i="22"/>
  <c r="K56" i="22"/>
  <c r="G56" i="22"/>
  <c r="AU55" i="22"/>
  <c r="AQ55" i="22"/>
  <c r="AM55" i="22"/>
  <c r="AE55" i="22"/>
  <c r="AA55" i="22"/>
  <c r="W55" i="22"/>
  <c r="S55" i="22"/>
  <c r="O55" i="22"/>
  <c r="K55" i="22"/>
  <c r="G55" i="22"/>
  <c r="AU54" i="22"/>
  <c r="AQ54" i="22"/>
  <c r="AM54" i="22"/>
  <c r="AE54" i="22"/>
  <c r="AA54" i="22"/>
  <c r="W54" i="22"/>
  <c r="S54" i="22"/>
  <c r="O54" i="22"/>
  <c r="K54" i="22"/>
  <c r="G54" i="22"/>
  <c r="AU53" i="22"/>
  <c r="AQ53" i="22"/>
  <c r="AM53" i="22"/>
  <c r="AE53" i="22"/>
  <c r="AA53" i="22"/>
  <c r="W53" i="22"/>
  <c r="S53" i="22"/>
  <c r="O53" i="22"/>
  <c r="K53" i="22"/>
  <c r="G53" i="22"/>
  <c r="AU52" i="22"/>
  <c r="AQ52" i="22"/>
  <c r="AM52" i="22"/>
  <c r="AE52" i="22"/>
  <c r="AA52" i="22"/>
  <c r="W52" i="22"/>
  <c r="S52" i="22"/>
  <c r="O52" i="22"/>
  <c r="K52" i="22"/>
  <c r="G52" i="22"/>
  <c r="AU51" i="22"/>
  <c r="AQ51" i="22"/>
  <c r="AM51" i="22"/>
  <c r="AE51" i="22"/>
  <c r="AA51" i="22"/>
  <c r="W51" i="22"/>
  <c r="S51" i="22"/>
  <c r="O51" i="22"/>
  <c r="K51" i="22"/>
  <c r="G51" i="22"/>
  <c r="AU50" i="22"/>
  <c r="AQ50" i="22"/>
  <c r="AQ49" i="22" s="1"/>
  <c r="AM50" i="22"/>
  <c r="AE50" i="22"/>
  <c r="AA50" i="22"/>
  <c r="W50" i="22"/>
  <c r="W49" i="22" s="1"/>
  <c r="S50" i="22"/>
  <c r="O50" i="22"/>
  <c r="O49" i="22" s="1"/>
  <c r="K50" i="22"/>
  <c r="K49" i="22" s="1"/>
  <c r="G50" i="22"/>
  <c r="AU49" i="22"/>
  <c r="AT49" i="22"/>
  <c r="AS49" i="22"/>
  <c r="AR49" i="22"/>
  <c r="AP49" i="22"/>
  <c r="AO49" i="22"/>
  <c r="AN49" i="22"/>
  <c r="AL49" i="22"/>
  <c r="AK49" i="22"/>
  <c r="AJ49" i="22"/>
  <c r="AI49" i="22"/>
  <c r="AH49" i="22"/>
  <c r="AG49" i="22"/>
  <c r="AF49" i="22"/>
  <c r="AD49" i="22"/>
  <c r="AC49" i="22"/>
  <c r="AB49" i="22"/>
  <c r="Z49" i="22"/>
  <c r="Y49" i="22"/>
  <c r="X49" i="22"/>
  <c r="V49" i="22"/>
  <c r="U49" i="22"/>
  <c r="T49" i="22"/>
  <c r="R49" i="22"/>
  <c r="Q49" i="22"/>
  <c r="P49" i="22"/>
  <c r="N49" i="22"/>
  <c r="M49" i="22"/>
  <c r="L49" i="22"/>
  <c r="J49" i="22"/>
  <c r="I49" i="22"/>
  <c r="H49" i="22"/>
  <c r="F49" i="22"/>
  <c r="E49" i="22"/>
  <c r="D49" i="22"/>
  <c r="AU48" i="22"/>
  <c r="AQ48" i="22"/>
  <c r="AM48" i="22"/>
  <c r="AE48" i="22"/>
  <c r="AA48" i="22"/>
  <c r="W48" i="22"/>
  <c r="S48" i="22"/>
  <c r="O48" i="22"/>
  <c r="K48" i="22"/>
  <c r="G48" i="22"/>
  <c r="AU47" i="22"/>
  <c r="AQ47" i="22"/>
  <c r="AM47" i="22"/>
  <c r="AE47" i="22"/>
  <c r="AA47" i="22"/>
  <c r="W47" i="22"/>
  <c r="S47" i="22"/>
  <c r="O47" i="22"/>
  <c r="K47" i="22"/>
  <c r="G47" i="22"/>
  <c r="AU46" i="22"/>
  <c r="AQ46" i="22"/>
  <c r="AM46" i="22"/>
  <c r="AE46" i="22"/>
  <c r="AA46" i="22"/>
  <c r="W46" i="22"/>
  <c r="S46" i="22"/>
  <c r="O46" i="22"/>
  <c r="K46" i="22"/>
  <c r="G46" i="22"/>
  <c r="AU45" i="22"/>
  <c r="AQ45" i="22"/>
  <c r="AM45" i="22"/>
  <c r="AE45" i="22"/>
  <c r="AA45" i="22"/>
  <c r="W45" i="22"/>
  <c r="S45" i="22"/>
  <c r="O45" i="22"/>
  <c r="K45" i="22"/>
  <c r="G45" i="22"/>
  <c r="AU44" i="22"/>
  <c r="AQ44" i="22"/>
  <c r="AM44" i="22"/>
  <c r="AE44" i="22"/>
  <c r="AA44" i="22"/>
  <c r="W44" i="22"/>
  <c r="S44" i="22"/>
  <c r="O44" i="22"/>
  <c r="K44" i="22"/>
  <c r="G44" i="22"/>
  <c r="AU43" i="22"/>
  <c r="AQ43" i="22"/>
  <c r="AM43" i="22"/>
  <c r="AE43" i="22"/>
  <c r="AA43" i="22"/>
  <c r="W43" i="22"/>
  <c r="S43" i="22"/>
  <c r="O43" i="22"/>
  <c r="K43" i="22"/>
  <c r="G43" i="22"/>
  <c r="AU42" i="22"/>
  <c r="AQ42" i="22"/>
  <c r="AM42" i="22"/>
  <c r="AE42" i="22"/>
  <c r="AA42" i="22"/>
  <c r="W42" i="22"/>
  <c r="S42" i="22"/>
  <c r="O42" i="22"/>
  <c r="K42" i="22"/>
  <c r="G42" i="22"/>
  <c r="AU41" i="22"/>
  <c r="AQ41" i="22"/>
  <c r="AM41" i="22"/>
  <c r="AE41" i="22"/>
  <c r="AA41" i="22"/>
  <c r="W41" i="22"/>
  <c r="S41" i="22"/>
  <c r="O41" i="22"/>
  <c r="K41" i="22"/>
  <c r="G41" i="22"/>
  <c r="AU40" i="22"/>
  <c r="AQ40" i="22"/>
  <c r="AM40" i="22"/>
  <c r="AE40" i="22"/>
  <c r="AA40" i="22"/>
  <c r="W40" i="22"/>
  <c r="S40" i="22"/>
  <c r="O40" i="22"/>
  <c r="K40" i="22"/>
  <c r="G40" i="22"/>
  <c r="AU39" i="22"/>
  <c r="AQ39" i="22"/>
  <c r="AM39" i="22"/>
  <c r="AE39" i="22"/>
  <c r="AA39" i="22"/>
  <c r="W39" i="22"/>
  <c r="S39" i="22"/>
  <c r="O39" i="22"/>
  <c r="K39" i="22"/>
  <c r="G39" i="22"/>
  <c r="AU38" i="22"/>
  <c r="AQ38" i="22"/>
  <c r="AM38" i="22"/>
  <c r="AE38" i="22"/>
  <c r="AA38" i="22"/>
  <c r="W38" i="22"/>
  <c r="S38" i="22"/>
  <c r="O38" i="22"/>
  <c r="K38" i="22"/>
  <c r="G38" i="22"/>
  <c r="AU37" i="22"/>
  <c r="AQ37" i="22"/>
  <c r="AM37" i="22"/>
  <c r="AE37" i="22"/>
  <c r="AA37" i="22"/>
  <c r="W37" i="22"/>
  <c r="S37" i="22"/>
  <c r="O37" i="22"/>
  <c r="K37" i="22"/>
  <c r="G37" i="22"/>
  <c r="AU36" i="22"/>
  <c r="AQ36" i="22"/>
  <c r="AM36" i="22"/>
  <c r="AE36" i="22"/>
  <c r="AA36" i="22"/>
  <c r="W36" i="22"/>
  <c r="S36" i="22"/>
  <c r="O36" i="22"/>
  <c r="K36" i="22"/>
  <c r="G36" i="22"/>
  <c r="AU35" i="22"/>
  <c r="AQ35" i="22"/>
  <c r="AM35" i="22"/>
  <c r="AE35" i="22"/>
  <c r="AA35" i="22"/>
  <c r="W35" i="22"/>
  <c r="S35" i="22"/>
  <c r="O35" i="22"/>
  <c r="K35" i="22"/>
  <c r="G35" i="22"/>
  <c r="AU34" i="22"/>
  <c r="AQ34" i="22"/>
  <c r="AM34" i="22"/>
  <c r="AE34" i="22"/>
  <c r="AA34" i="22"/>
  <c r="W34" i="22"/>
  <c r="S34" i="22"/>
  <c r="O34" i="22"/>
  <c r="K34" i="22"/>
  <c r="G34" i="22"/>
  <c r="AU33" i="22"/>
  <c r="AQ33" i="22"/>
  <c r="AM33" i="22"/>
  <c r="AE33" i="22"/>
  <c r="AA33" i="22"/>
  <c r="W33" i="22"/>
  <c r="S33" i="22"/>
  <c r="O33" i="22"/>
  <c r="K33" i="22"/>
  <c r="G33" i="22"/>
  <c r="AU32" i="22"/>
  <c r="AQ32" i="22"/>
  <c r="AQ31" i="22" s="1"/>
  <c r="AM32" i="22"/>
  <c r="AE32" i="22"/>
  <c r="AE31" i="22" s="1"/>
  <c r="AA32" i="22"/>
  <c r="W32" i="22"/>
  <c r="W31" i="22" s="1"/>
  <c r="S32" i="22"/>
  <c r="S31" i="22" s="1"/>
  <c r="O32" i="22"/>
  <c r="O31" i="22" s="1"/>
  <c r="K32" i="22"/>
  <c r="G32" i="22"/>
  <c r="G31" i="22" s="1"/>
  <c r="AU31" i="22"/>
  <c r="AT31" i="22"/>
  <c r="AS31" i="22"/>
  <c r="AR31" i="22"/>
  <c r="AP31" i="22"/>
  <c r="AO31" i="22"/>
  <c r="AN31" i="22"/>
  <c r="AL31" i="22"/>
  <c r="AK31" i="22"/>
  <c r="AJ31" i="22"/>
  <c r="AI31" i="22"/>
  <c r="AH31" i="22"/>
  <c r="AG31" i="22"/>
  <c r="AF31" i="22"/>
  <c r="AD31" i="22"/>
  <c r="AC31" i="22"/>
  <c r="AB31" i="22"/>
  <c r="Z31" i="22"/>
  <c r="Y31" i="22"/>
  <c r="X31" i="22"/>
  <c r="V31" i="22"/>
  <c r="U31" i="22"/>
  <c r="T31" i="22"/>
  <c r="R31" i="22"/>
  <c r="Q31" i="22"/>
  <c r="P31" i="22"/>
  <c r="N31" i="22"/>
  <c r="M31" i="22"/>
  <c r="L31" i="22"/>
  <c r="J31" i="22"/>
  <c r="I31" i="22"/>
  <c r="H31" i="22"/>
  <c r="F31" i="22"/>
  <c r="E31" i="22"/>
  <c r="D31" i="22"/>
  <c r="AU30" i="22"/>
  <c r="AQ30" i="22"/>
  <c r="AM30" i="22"/>
  <c r="AI30" i="22"/>
  <c r="AE30" i="22"/>
  <c r="AA30" i="22"/>
  <c r="W30" i="22"/>
  <c r="S30" i="22"/>
  <c r="O30" i="22"/>
  <c r="K30" i="22"/>
  <c r="G30" i="22"/>
  <c r="AU29" i="22"/>
  <c r="AQ29" i="22"/>
  <c r="AM29" i="22"/>
  <c r="AI29" i="22"/>
  <c r="AE29" i="22"/>
  <c r="AA29" i="22"/>
  <c r="W29" i="22"/>
  <c r="S29" i="22"/>
  <c r="O29" i="22"/>
  <c r="K29" i="22"/>
  <c r="G29" i="22"/>
  <c r="AU28" i="22"/>
  <c r="AQ28" i="22"/>
  <c r="AM28" i="22"/>
  <c r="AI28" i="22"/>
  <c r="AE28" i="22"/>
  <c r="AA28" i="22"/>
  <c r="W28" i="22"/>
  <c r="S28" i="22"/>
  <c r="O28" i="22"/>
  <c r="K28" i="22"/>
  <c r="G28" i="22"/>
  <c r="AU27" i="22"/>
  <c r="AQ27" i="22"/>
  <c r="AM27" i="22"/>
  <c r="AI27" i="22"/>
  <c r="AE27" i="22"/>
  <c r="AA27" i="22"/>
  <c r="W27" i="22"/>
  <c r="S27" i="22"/>
  <c r="O27" i="22"/>
  <c r="K27" i="22"/>
  <c r="G27" i="22"/>
  <c r="AU26" i="22"/>
  <c r="AQ26" i="22"/>
  <c r="AM26" i="22"/>
  <c r="AI26" i="22"/>
  <c r="AE26" i="22"/>
  <c r="AA26" i="22"/>
  <c r="W26" i="22"/>
  <c r="S26" i="22"/>
  <c r="O26" i="22"/>
  <c r="K26" i="22"/>
  <c r="G26" i="22"/>
  <c r="AU25" i="22"/>
  <c r="AQ25" i="22"/>
  <c r="AM25" i="22"/>
  <c r="AI25" i="22"/>
  <c r="AE25" i="22"/>
  <c r="AA25" i="22"/>
  <c r="W25" i="22"/>
  <c r="S25" i="22"/>
  <c r="O25" i="22"/>
  <c r="K25" i="22"/>
  <c r="G25" i="22"/>
  <c r="AU24" i="22"/>
  <c r="AQ24" i="22"/>
  <c r="AM24" i="22"/>
  <c r="AI24" i="22"/>
  <c r="AE24" i="22"/>
  <c r="AA24" i="22"/>
  <c r="W24" i="22"/>
  <c r="S24" i="22"/>
  <c r="O24" i="22"/>
  <c r="K24" i="22"/>
  <c r="G24" i="22"/>
  <c r="AU23" i="22"/>
  <c r="AQ23" i="22"/>
  <c r="AM23" i="22"/>
  <c r="AI23" i="22"/>
  <c r="AE23" i="22"/>
  <c r="AA23" i="22"/>
  <c r="W23" i="22"/>
  <c r="S23" i="22"/>
  <c r="O23" i="22"/>
  <c r="K23" i="22"/>
  <c r="G23" i="22"/>
  <c r="AU22" i="22"/>
  <c r="AQ22" i="22"/>
  <c r="AM22" i="22"/>
  <c r="AI22" i="22"/>
  <c r="AE22" i="22"/>
  <c r="AA22" i="22"/>
  <c r="W22" i="22"/>
  <c r="S22" i="22"/>
  <c r="O22" i="22"/>
  <c r="K22" i="22"/>
  <c r="G22" i="22"/>
  <c r="AU21" i="22"/>
  <c r="AQ21" i="22"/>
  <c r="AM21" i="22"/>
  <c r="AI21" i="22"/>
  <c r="AE21" i="22"/>
  <c r="AA21" i="22"/>
  <c r="W21" i="22"/>
  <c r="S21" i="22"/>
  <c r="O21" i="22"/>
  <c r="K21" i="22"/>
  <c r="G21" i="22"/>
  <c r="AU20" i="22"/>
  <c r="AQ20" i="22"/>
  <c r="AM20" i="22"/>
  <c r="AI20" i="22"/>
  <c r="AE20" i="22"/>
  <c r="AA20" i="22"/>
  <c r="W20" i="22"/>
  <c r="S20" i="22"/>
  <c r="O20" i="22"/>
  <c r="K20" i="22"/>
  <c r="G20" i="22"/>
  <c r="AU19" i="22"/>
  <c r="AQ19" i="22"/>
  <c r="AM19" i="22"/>
  <c r="AI19" i="22"/>
  <c r="AE19" i="22"/>
  <c r="AA19" i="22"/>
  <c r="W19" i="22"/>
  <c r="S19" i="22"/>
  <c r="O19" i="22"/>
  <c r="K19" i="22"/>
  <c r="G19" i="22"/>
  <c r="AT18" i="22"/>
  <c r="AS18" i="22"/>
  <c r="AR18" i="22"/>
  <c r="AP18" i="22"/>
  <c r="AO18" i="22"/>
  <c r="AN18" i="22"/>
  <c r="AL18" i="22"/>
  <c r="AK18" i="22"/>
  <c r="AJ18" i="22"/>
  <c r="AH18" i="22"/>
  <c r="AG18" i="22"/>
  <c r="AF18" i="22"/>
  <c r="AD18" i="22"/>
  <c r="AC18" i="22"/>
  <c r="AB18" i="22"/>
  <c r="Z18" i="22"/>
  <c r="Y18" i="22"/>
  <c r="X18" i="22"/>
  <c r="V18" i="22"/>
  <c r="U18" i="22"/>
  <c r="T18" i="22"/>
  <c r="R18" i="22"/>
  <c r="Q18" i="22"/>
  <c r="P18" i="22"/>
  <c r="N18" i="22"/>
  <c r="M18" i="22"/>
  <c r="L18" i="22"/>
  <c r="J18" i="22"/>
  <c r="I18" i="22"/>
  <c r="H18" i="22"/>
  <c r="F18" i="22"/>
  <c r="E18" i="22"/>
  <c r="D18" i="22"/>
  <c r="AU124" i="22"/>
  <c r="AQ124" i="22"/>
  <c r="AM124" i="22"/>
  <c r="AI124" i="22"/>
  <c r="AE124" i="22"/>
  <c r="AA124" i="22"/>
  <c r="W124" i="22"/>
  <c r="S124" i="22"/>
  <c r="O124" i="22"/>
  <c r="K124" i="22"/>
  <c r="G124" i="22"/>
  <c r="AU17" i="22"/>
  <c r="AQ17" i="22"/>
  <c r="AM17" i="22"/>
  <c r="AI17" i="22"/>
  <c r="AE17" i="22"/>
  <c r="AA17" i="22"/>
  <c r="W17" i="22"/>
  <c r="S17" i="22"/>
  <c r="O17" i="22"/>
  <c r="K17" i="22"/>
  <c r="G17" i="22"/>
  <c r="AU16" i="22"/>
  <c r="AQ16" i="22"/>
  <c r="AM16" i="22"/>
  <c r="AI16" i="22"/>
  <c r="AE16" i="22"/>
  <c r="AA16" i="22"/>
  <c r="W16" i="22"/>
  <c r="S16" i="22"/>
  <c r="O16" i="22"/>
  <c r="K16" i="22"/>
  <c r="G16" i="22"/>
  <c r="AU15" i="22"/>
  <c r="AQ15" i="22"/>
  <c r="AM15" i="22"/>
  <c r="AI15" i="22"/>
  <c r="AE15" i="22"/>
  <c r="AA15" i="22"/>
  <c r="W15" i="22"/>
  <c r="S15" i="22"/>
  <c r="O15" i="22"/>
  <c r="K15" i="22"/>
  <c r="G15" i="22"/>
  <c r="AU14" i="22"/>
  <c r="AQ14" i="22"/>
  <c r="AM14" i="22"/>
  <c r="AI14" i="22"/>
  <c r="AE14" i="22"/>
  <c r="AA14" i="22"/>
  <c r="W14" i="22"/>
  <c r="S14" i="22"/>
  <c r="O14" i="22"/>
  <c r="K14" i="22"/>
  <c r="G14" i="22"/>
  <c r="AU13" i="22"/>
  <c r="AQ13" i="22"/>
  <c r="AM13" i="22"/>
  <c r="AI13" i="22"/>
  <c r="AE13" i="22"/>
  <c r="AA13" i="22"/>
  <c r="W13" i="22"/>
  <c r="S13" i="22"/>
  <c r="O13" i="22"/>
  <c r="K13" i="22"/>
  <c r="G13" i="22"/>
  <c r="AU12" i="22"/>
  <c r="AQ12" i="22"/>
  <c r="AM12" i="22"/>
  <c r="AI12" i="22"/>
  <c r="AE12" i="22"/>
  <c r="AA12" i="22"/>
  <c r="W12" i="22"/>
  <c r="S12" i="22"/>
  <c r="O12" i="22"/>
  <c r="K12" i="22"/>
  <c r="G12" i="22"/>
  <c r="AU11" i="22"/>
  <c r="AQ11" i="22"/>
  <c r="AM11" i="22"/>
  <c r="AI11" i="22"/>
  <c r="AE11" i="22"/>
  <c r="AA11" i="22"/>
  <c r="W11" i="22"/>
  <c r="S11" i="22"/>
  <c r="O11" i="22"/>
  <c r="K11" i="22"/>
  <c r="G11" i="22"/>
  <c r="AU10" i="22"/>
  <c r="AQ10" i="22"/>
  <c r="AM10" i="22"/>
  <c r="AI10" i="22"/>
  <c r="AE10" i="22"/>
  <c r="AA10" i="22"/>
  <c r="W10" i="22"/>
  <c r="S10" i="22"/>
  <c r="O10" i="22"/>
  <c r="K10" i="22"/>
  <c r="G10" i="22"/>
  <c r="AU9" i="22"/>
  <c r="AQ9" i="22"/>
  <c r="AM9" i="22"/>
  <c r="AI9" i="22"/>
  <c r="AE9" i="22"/>
  <c r="AA9" i="22"/>
  <c r="AA126" i="22" s="1"/>
  <c r="W9" i="22"/>
  <c r="S9" i="22"/>
  <c r="O9" i="22"/>
  <c r="K9" i="22"/>
  <c r="G9" i="22"/>
  <c r="AU7" i="22"/>
  <c r="AQ7" i="22"/>
  <c r="AM7" i="22"/>
  <c r="AM126" i="22" s="1"/>
  <c r="AI7" i="22"/>
  <c r="AE7" i="22"/>
  <c r="W7" i="22"/>
  <c r="S7" i="22"/>
  <c r="S126" i="22" s="1"/>
  <c r="O7" i="22"/>
  <c r="O126" i="22" s="1"/>
  <c r="K7" i="22"/>
  <c r="K126" i="22" s="1"/>
  <c r="G7" i="22"/>
  <c r="AN7" i="20"/>
  <c r="AO7" i="20"/>
  <c r="AN9" i="20"/>
  <c r="AO9" i="20"/>
  <c r="AN10" i="20"/>
  <c r="AO10" i="20"/>
  <c r="AN11" i="20"/>
  <c r="AO11" i="20"/>
  <c r="AN12" i="20"/>
  <c r="AO12" i="20"/>
  <c r="AN13" i="20"/>
  <c r="AO13" i="20"/>
  <c r="AN14" i="20"/>
  <c r="AO14" i="20"/>
  <c r="AN15" i="20"/>
  <c r="AU15" i="20" s="1"/>
  <c r="AO15" i="20"/>
  <c r="AN16" i="20"/>
  <c r="AO16" i="20"/>
  <c r="AN17" i="20"/>
  <c r="AO17" i="20"/>
  <c r="AN124" i="20"/>
  <c r="AO124" i="20"/>
  <c r="AN19" i="20"/>
  <c r="AO19" i="20"/>
  <c r="AN20" i="20"/>
  <c r="AO20" i="20"/>
  <c r="AN21" i="20"/>
  <c r="AO21" i="20"/>
  <c r="AN22" i="20"/>
  <c r="AO22" i="20"/>
  <c r="AN23" i="20"/>
  <c r="AO23" i="20"/>
  <c r="AN24" i="20"/>
  <c r="AO24" i="20"/>
  <c r="AN25" i="20"/>
  <c r="AO25" i="20"/>
  <c r="AN26" i="20"/>
  <c r="AO26" i="20"/>
  <c r="AN27" i="20"/>
  <c r="AO27" i="20"/>
  <c r="AN28" i="20"/>
  <c r="AO28" i="20"/>
  <c r="AN29" i="20"/>
  <c r="AO29" i="20"/>
  <c r="AN30" i="20"/>
  <c r="AO30" i="20"/>
  <c r="AN32" i="20"/>
  <c r="AO32" i="20"/>
  <c r="AN33" i="20"/>
  <c r="AO33" i="20"/>
  <c r="AN34" i="20"/>
  <c r="AO34" i="20"/>
  <c r="AN35" i="20"/>
  <c r="AO35" i="20"/>
  <c r="AN36" i="20"/>
  <c r="AO36" i="20"/>
  <c r="AN37" i="20"/>
  <c r="AO37" i="20"/>
  <c r="AN38" i="20"/>
  <c r="AO38" i="20"/>
  <c r="AN39" i="20"/>
  <c r="AO39" i="20"/>
  <c r="AN40" i="20"/>
  <c r="AO40" i="20"/>
  <c r="AN41" i="20"/>
  <c r="AO41" i="20"/>
  <c r="AN42" i="20"/>
  <c r="AO42" i="20"/>
  <c r="AN43" i="20"/>
  <c r="AO43" i="20"/>
  <c r="AN44" i="20"/>
  <c r="AO44" i="20"/>
  <c r="AN45" i="20"/>
  <c r="AO45" i="20"/>
  <c r="AN46" i="20"/>
  <c r="AO46" i="20"/>
  <c r="AN47" i="20"/>
  <c r="AO47" i="20"/>
  <c r="AN48" i="20"/>
  <c r="AO48" i="20"/>
  <c r="AN50" i="20"/>
  <c r="AO50" i="20"/>
  <c r="AN51" i="20"/>
  <c r="AO51" i="20"/>
  <c r="AN52" i="20"/>
  <c r="AO52" i="20"/>
  <c r="AN53" i="20"/>
  <c r="AO53" i="20"/>
  <c r="AN54" i="20"/>
  <c r="AO54" i="20"/>
  <c r="AN55" i="20"/>
  <c r="AO55" i="20"/>
  <c r="AN56" i="20"/>
  <c r="AO56" i="20"/>
  <c r="AN57" i="20"/>
  <c r="AO57" i="20"/>
  <c r="AN58" i="20"/>
  <c r="AO58" i="20"/>
  <c r="AN59" i="20"/>
  <c r="AO59" i="20"/>
  <c r="AN60" i="20"/>
  <c r="AO60" i="20"/>
  <c r="AN61" i="20"/>
  <c r="AO61" i="20"/>
  <c r="AN62" i="20"/>
  <c r="AO62" i="20"/>
  <c r="AN63" i="20"/>
  <c r="AO63" i="20"/>
  <c r="AN64" i="20"/>
  <c r="AO64" i="20"/>
  <c r="AN65" i="20"/>
  <c r="AO65" i="20"/>
  <c r="AN66" i="20"/>
  <c r="AO66" i="20"/>
  <c r="AN67" i="20"/>
  <c r="AO67" i="20"/>
  <c r="AN68" i="20"/>
  <c r="AO68" i="20"/>
  <c r="AN70" i="20"/>
  <c r="AO70" i="20"/>
  <c r="AN71" i="20"/>
  <c r="AO71" i="20"/>
  <c r="AN72" i="20"/>
  <c r="AO72" i="20"/>
  <c r="AN73" i="20"/>
  <c r="AO73" i="20"/>
  <c r="AN74" i="20"/>
  <c r="AO74" i="20"/>
  <c r="AN75" i="20"/>
  <c r="AO75" i="20"/>
  <c r="AN76" i="20"/>
  <c r="AO76" i="20"/>
  <c r="AN77" i="20"/>
  <c r="AO77" i="20"/>
  <c r="AN78" i="20"/>
  <c r="AO78" i="20"/>
  <c r="AN79" i="20"/>
  <c r="AO79" i="20"/>
  <c r="AN80" i="20"/>
  <c r="AO80" i="20"/>
  <c r="AN81" i="20"/>
  <c r="AO81" i="20"/>
  <c r="AN82" i="20"/>
  <c r="AO82" i="20"/>
  <c r="AN84" i="20"/>
  <c r="AO84" i="20"/>
  <c r="AN85" i="20"/>
  <c r="AO85" i="20"/>
  <c r="AN86" i="20"/>
  <c r="AO86" i="20"/>
  <c r="AN87" i="20"/>
  <c r="AO87" i="20"/>
  <c r="AN88" i="20"/>
  <c r="AO88" i="20"/>
  <c r="AN89" i="20"/>
  <c r="AO89" i="20"/>
  <c r="AN90" i="20"/>
  <c r="AO90" i="20"/>
  <c r="AN91" i="20"/>
  <c r="AO91" i="20"/>
  <c r="AN92" i="20"/>
  <c r="AO92" i="20"/>
  <c r="AN93" i="20"/>
  <c r="AO93" i="20"/>
  <c r="AN94" i="20"/>
  <c r="AO94" i="20"/>
  <c r="AN95" i="20"/>
  <c r="AO95" i="20"/>
  <c r="AN96" i="20"/>
  <c r="AO96" i="20"/>
  <c r="AN97" i="20"/>
  <c r="AO97" i="20"/>
  <c r="AN98" i="20"/>
  <c r="AO98" i="20"/>
  <c r="AN99" i="20"/>
  <c r="AO99" i="20"/>
  <c r="AN100" i="20"/>
  <c r="AO100" i="20"/>
  <c r="AN101" i="20"/>
  <c r="AO101" i="20"/>
  <c r="AN102" i="20"/>
  <c r="AO102" i="20"/>
  <c r="AN103" i="20"/>
  <c r="AO103" i="20"/>
  <c r="AN104" i="20"/>
  <c r="AO104" i="20"/>
  <c r="AN105" i="20"/>
  <c r="AO105" i="20"/>
  <c r="AN106" i="20"/>
  <c r="AO106" i="20"/>
  <c r="AN107" i="20"/>
  <c r="AO107" i="20"/>
  <c r="AN108" i="20"/>
  <c r="AO108" i="20"/>
  <c r="AN109" i="20"/>
  <c r="AO109" i="20"/>
  <c r="AN110" i="20"/>
  <c r="AO110" i="20"/>
  <c r="AN111" i="20"/>
  <c r="AO111" i="20"/>
  <c r="AN116" i="20"/>
  <c r="AO116" i="20"/>
  <c r="AN117" i="20"/>
  <c r="AO117" i="20"/>
  <c r="AN118" i="20"/>
  <c r="AO118" i="20"/>
  <c r="AN119" i="20"/>
  <c r="AO119" i="20"/>
  <c r="AN120" i="20"/>
  <c r="AO120" i="20"/>
  <c r="AN121" i="20"/>
  <c r="AO121" i="20"/>
  <c r="AN122" i="20"/>
  <c r="AO122" i="20"/>
  <c r="AM122" i="20"/>
  <c r="AI122" i="20"/>
  <c r="AE122" i="20"/>
  <c r="AA122" i="20"/>
  <c r="W122" i="20"/>
  <c r="S122" i="20"/>
  <c r="O122" i="20"/>
  <c r="K122" i="20"/>
  <c r="G122" i="20"/>
  <c r="AM121" i="20"/>
  <c r="AI121" i="20"/>
  <c r="AE121" i="20"/>
  <c r="AA121" i="20"/>
  <c r="W121" i="20"/>
  <c r="S121" i="20"/>
  <c r="O121" i="20"/>
  <c r="K121" i="20"/>
  <c r="G121" i="20"/>
  <c r="AM120" i="20"/>
  <c r="AI120" i="20"/>
  <c r="AE120" i="20"/>
  <c r="AA120" i="20"/>
  <c r="W120" i="20"/>
  <c r="S120" i="20"/>
  <c r="O120" i="20"/>
  <c r="K120" i="20"/>
  <c r="G120" i="20"/>
  <c r="AM119" i="20"/>
  <c r="AI119" i="20"/>
  <c r="AE119" i="20"/>
  <c r="AA119" i="20"/>
  <c r="W119" i="20"/>
  <c r="S119" i="20"/>
  <c r="O119" i="20"/>
  <c r="K119" i="20"/>
  <c r="G119" i="20"/>
  <c r="AM118" i="20"/>
  <c r="AI118" i="20"/>
  <c r="AE118" i="20"/>
  <c r="AA118" i="20"/>
  <c r="W118" i="20"/>
  <c r="S118" i="20"/>
  <c r="O118" i="20"/>
  <c r="K118" i="20"/>
  <c r="G118" i="20"/>
  <c r="AM117" i="20"/>
  <c r="AI117" i="20"/>
  <c r="AE117" i="20"/>
  <c r="AA117" i="20"/>
  <c r="W117" i="20"/>
  <c r="S117" i="20"/>
  <c r="O117" i="20"/>
  <c r="K117" i="20"/>
  <c r="G117" i="20"/>
  <c r="AM116" i="20"/>
  <c r="AI116" i="20"/>
  <c r="AE116" i="20"/>
  <c r="AA116" i="20"/>
  <c r="W116" i="20"/>
  <c r="S116" i="20"/>
  <c r="O116" i="20"/>
  <c r="K116" i="20"/>
  <c r="G116" i="20"/>
  <c r="AM111" i="20"/>
  <c r="AI111" i="20"/>
  <c r="AE111" i="20"/>
  <c r="AA111" i="20"/>
  <c r="W111" i="20"/>
  <c r="S111" i="20"/>
  <c r="O111" i="20"/>
  <c r="K111" i="20"/>
  <c r="AM110" i="20"/>
  <c r="AI110" i="20"/>
  <c r="AE110" i="20"/>
  <c r="AA110" i="20"/>
  <c r="W110" i="20"/>
  <c r="S110" i="20"/>
  <c r="O110" i="20"/>
  <c r="K110" i="20"/>
  <c r="AM109" i="20"/>
  <c r="AI109" i="20"/>
  <c r="AE109" i="20"/>
  <c r="AA109" i="20"/>
  <c r="W109" i="20"/>
  <c r="S109" i="20"/>
  <c r="O109" i="20"/>
  <c r="K109" i="20"/>
  <c r="AM108" i="20"/>
  <c r="AI108" i="20"/>
  <c r="AE108" i="20"/>
  <c r="AA108" i="20"/>
  <c r="W108" i="20"/>
  <c r="S108" i="20"/>
  <c r="O108" i="20"/>
  <c r="K108" i="20"/>
  <c r="AM107" i="20"/>
  <c r="AI107" i="20"/>
  <c r="AE107" i="20"/>
  <c r="AA107" i="20"/>
  <c r="W107" i="20"/>
  <c r="S107" i="20"/>
  <c r="O107" i="20"/>
  <c r="K107" i="20"/>
  <c r="AM106" i="20"/>
  <c r="AI106" i="20"/>
  <c r="AE106" i="20"/>
  <c r="AA106" i="20"/>
  <c r="W106" i="20"/>
  <c r="S106" i="20"/>
  <c r="O106" i="20"/>
  <c r="K106" i="20"/>
  <c r="AM105" i="20"/>
  <c r="AI105" i="20"/>
  <c r="AE105" i="20"/>
  <c r="AA105" i="20"/>
  <c r="W105" i="20"/>
  <c r="S105" i="20"/>
  <c r="O105" i="20"/>
  <c r="K105" i="20"/>
  <c r="AM104" i="20"/>
  <c r="AI104" i="20"/>
  <c r="AE104" i="20"/>
  <c r="AA104" i="20"/>
  <c r="W104" i="20"/>
  <c r="S104" i="20"/>
  <c r="O104" i="20"/>
  <c r="K104" i="20"/>
  <c r="AM103" i="20"/>
  <c r="AE103" i="20"/>
  <c r="AA103" i="20"/>
  <c r="W103" i="20"/>
  <c r="S103" i="20"/>
  <c r="O103" i="20"/>
  <c r="K103" i="20"/>
  <c r="AM102" i="20"/>
  <c r="AI102" i="20"/>
  <c r="AE102" i="20"/>
  <c r="AA102" i="20"/>
  <c r="W102" i="20"/>
  <c r="S102" i="20"/>
  <c r="O102" i="20"/>
  <c r="K102" i="20"/>
  <c r="AM101" i="20"/>
  <c r="AI101" i="20"/>
  <c r="AE101" i="20"/>
  <c r="AA101" i="20"/>
  <c r="W101" i="20"/>
  <c r="S101" i="20"/>
  <c r="O101" i="20"/>
  <c r="K101" i="20"/>
  <c r="AM100" i="20"/>
  <c r="AI100" i="20"/>
  <c r="AE100" i="20"/>
  <c r="AA100" i="20"/>
  <c r="W100" i="20"/>
  <c r="S100" i="20"/>
  <c r="O100" i="20"/>
  <c r="K100" i="20"/>
  <c r="AM99" i="20"/>
  <c r="AI99" i="20"/>
  <c r="AE99" i="20"/>
  <c r="AA99" i="20"/>
  <c r="W99" i="20"/>
  <c r="S99" i="20"/>
  <c r="O99" i="20"/>
  <c r="K99" i="20"/>
  <c r="AM98" i="20"/>
  <c r="AI98" i="20"/>
  <c r="AE98" i="20"/>
  <c r="AA98" i="20"/>
  <c r="W98" i="20"/>
  <c r="S98" i="20"/>
  <c r="O98" i="20"/>
  <c r="K98" i="20"/>
  <c r="AM97" i="20"/>
  <c r="AI97" i="20"/>
  <c r="AE97" i="20"/>
  <c r="AA97" i="20"/>
  <c r="W97" i="20"/>
  <c r="S97" i="20"/>
  <c r="O97" i="20"/>
  <c r="K97" i="20"/>
  <c r="AM96" i="20"/>
  <c r="AI96" i="20"/>
  <c r="AE96" i="20"/>
  <c r="AA96" i="20"/>
  <c r="W96" i="20"/>
  <c r="S96" i="20"/>
  <c r="O96" i="20"/>
  <c r="K96" i="20"/>
  <c r="AM95" i="20"/>
  <c r="AI95" i="20"/>
  <c r="AE95" i="20"/>
  <c r="AA95" i="20"/>
  <c r="W95" i="20"/>
  <c r="S95" i="20"/>
  <c r="O95" i="20"/>
  <c r="K95" i="20"/>
  <c r="AM94" i="20"/>
  <c r="AI94" i="20"/>
  <c r="AE94" i="20"/>
  <c r="AA94" i="20"/>
  <c r="W94" i="20"/>
  <c r="S94" i="20"/>
  <c r="O94" i="20"/>
  <c r="K94" i="20"/>
  <c r="AM93" i="20"/>
  <c r="AI93" i="20"/>
  <c r="AE93" i="20"/>
  <c r="AA93" i="20"/>
  <c r="W93" i="20"/>
  <c r="S93" i="20"/>
  <c r="O93" i="20"/>
  <c r="K93" i="20"/>
  <c r="AM92" i="20"/>
  <c r="AI92" i="20"/>
  <c r="AE92" i="20"/>
  <c r="AA92" i="20"/>
  <c r="W92" i="20"/>
  <c r="S92" i="20"/>
  <c r="O92" i="20"/>
  <c r="K92" i="20"/>
  <c r="AM91" i="20"/>
  <c r="AI91" i="20"/>
  <c r="AE91" i="20"/>
  <c r="AA91" i="20"/>
  <c r="W91" i="20"/>
  <c r="S91" i="20"/>
  <c r="O91" i="20"/>
  <c r="K91" i="20"/>
  <c r="AM90" i="20"/>
  <c r="AI90" i="20"/>
  <c r="AE90" i="20"/>
  <c r="AA90" i="20"/>
  <c r="W90" i="20"/>
  <c r="S90" i="20"/>
  <c r="O90" i="20"/>
  <c r="K90" i="20"/>
  <c r="AM89" i="20"/>
  <c r="AI89" i="20"/>
  <c r="AE89" i="20"/>
  <c r="AA89" i="20"/>
  <c r="W89" i="20"/>
  <c r="S89" i="20"/>
  <c r="O89" i="20"/>
  <c r="K89" i="20"/>
  <c r="AM88" i="20"/>
  <c r="AI88" i="20"/>
  <c r="AE88" i="20"/>
  <c r="AA88" i="20"/>
  <c r="W88" i="20"/>
  <c r="S88" i="20"/>
  <c r="O88" i="20"/>
  <c r="K88" i="20"/>
  <c r="AM87" i="20"/>
  <c r="AI87" i="20"/>
  <c r="AE87" i="20"/>
  <c r="AA87" i="20"/>
  <c r="W87" i="20"/>
  <c r="S87" i="20"/>
  <c r="O87" i="20"/>
  <c r="K87" i="20"/>
  <c r="AM86" i="20"/>
  <c r="AI86" i="20"/>
  <c r="AE86" i="20"/>
  <c r="AA86" i="20"/>
  <c r="W86" i="20"/>
  <c r="S86" i="20"/>
  <c r="O86" i="20"/>
  <c r="K86" i="20"/>
  <c r="AM85" i="20"/>
  <c r="AI85" i="20"/>
  <c r="AE85" i="20"/>
  <c r="AA85" i="20"/>
  <c r="W85" i="20"/>
  <c r="S85" i="20"/>
  <c r="O85" i="20"/>
  <c r="K85" i="20"/>
  <c r="AM84" i="20"/>
  <c r="AM83" i="20" s="1"/>
  <c r="AI84" i="20"/>
  <c r="AI83" i="20" s="1"/>
  <c r="AE84" i="20"/>
  <c r="AE83" i="20" s="1"/>
  <c r="AA84" i="20"/>
  <c r="AA83" i="20" s="1"/>
  <c r="W84" i="20"/>
  <c r="W83" i="20" s="1"/>
  <c r="S84" i="20"/>
  <c r="S83" i="20" s="1"/>
  <c r="O84" i="20"/>
  <c r="K84" i="20"/>
  <c r="K83" i="20" s="1"/>
  <c r="G84" i="20"/>
  <c r="G83" i="20" s="1"/>
  <c r="AM82" i="20"/>
  <c r="AI82" i="20"/>
  <c r="AE82" i="20"/>
  <c r="AA82" i="20"/>
  <c r="W82" i="20"/>
  <c r="S82" i="20"/>
  <c r="O82" i="20"/>
  <c r="K82" i="20"/>
  <c r="G82" i="20"/>
  <c r="AM81" i="20"/>
  <c r="AI81" i="20"/>
  <c r="AE81" i="20"/>
  <c r="AA81" i="20"/>
  <c r="W81" i="20"/>
  <c r="S81" i="20"/>
  <c r="O81" i="20"/>
  <c r="K81" i="20"/>
  <c r="G81" i="20"/>
  <c r="AM80" i="20"/>
  <c r="AI80" i="20"/>
  <c r="AE80" i="20"/>
  <c r="AA80" i="20"/>
  <c r="W80" i="20"/>
  <c r="S80" i="20"/>
  <c r="O80" i="20"/>
  <c r="K80" i="20"/>
  <c r="G80" i="20"/>
  <c r="AM79" i="20"/>
  <c r="AI79" i="20"/>
  <c r="AE79" i="20"/>
  <c r="AA79" i="20"/>
  <c r="W79" i="20"/>
  <c r="S79" i="20"/>
  <c r="O79" i="20"/>
  <c r="K79" i="20"/>
  <c r="G79" i="20"/>
  <c r="AM78" i="20"/>
  <c r="AI78" i="20"/>
  <c r="AE78" i="20"/>
  <c r="AA78" i="20"/>
  <c r="W78" i="20"/>
  <c r="S78" i="20"/>
  <c r="O78" i="20"/>
  <c r="K78" i="20"/>
  <c r="G78" i="20"/>
  <c r="AM77" i="20"/>
  <c r="AI77" i="20"/>
  <c r="AE77" i="20"/>
  <c r="AA77" i="20"/>
  <c r="W77" i="20"/>
  <c r="S77" i="20"/>
  <c r="O77" i="20"/>
  <c r="K77" i="20"/>
  <c r="G77" i="20"/>
  <c r="AM76" i="20"/>
  <c r="AI76" i="20"/>
  <c r="AE76" i="20"/>
  <c r="AA76" i="20"/>
  <c r="W76" i="20"/>
  <c r="S76" i="20"/>
  <c r="O76" i="20"/>
  <c r="K76" i="20"/>
  <c r="G76" i="20"/>
  <c r="AM75" i="20"/>
  <c r="AI75" i="20"/>
  <c r="AE75" i="20"/>
  <c r="AA75" i="20"/>
  <c r="W75" i="20"/>
  <c r="S75" i="20"/>
  <c r="O75" i="20"/>
  <c r="K75" i="20"/>
  <c r="G75" i="20"/>
  <c r="AM74" i="20"/>
  <c r="AI74" i="20"/>
  <c r="AE74" i="20"/>
  <c r="AA74" i="20"/>
  <c r="W74" i="20"/>
  <c r="S74" i="20"/>
  <c r="O74" i="20"/>
  <c r="K74" i="20"/>
  <c r="G74" i="20"/>
  <c r="AM73" i="20"/>
  <c r="AI73" i="20"/>
  <c r="AE73" i="20"/>
  <c r="AA73" i="20"/>
  <c r="W73" i="20"/>
  <c r="S73" i="20"/>
  <c r="O73" i="20"/>
  <c r="K73" i="20"/>
  <c r="G73" i="20"/>
  <c r="AM72" i="20"/>
  <c r="AI72" i="20"/>
  <c r="AE72" i="20"/>
  <c r="AA72" i="20"/>
  <c r="W72" i="20"/>
  <c r="S72" i="20"/>
  <c r="O72" i="20"/>
  <c r="K72" i="20"/>
  <c r="G72" i="20"/>
  <c r="AM71" i="20"/>
  <c r="AI71" i="20"/>
  <c r="AE71" i="20"/>
  <c r="AA71" i="20"/>
  <c r="W71" i="20"/>
  <c r="S71" i="20"/>
  <c r="O71" i="20"/>
  <c r="K71" i="20"/>
  <c r="G71" i="20"/>
  <c r="AM70" i="20"/>
  <c r="AI70" i="20"/>
  <c r="AE70" i="20"/>
  <c r="AA70" i="20"/>
  <c r="W70" i="20"/>
  <c r="S70" i="20"/>
  <c r="O70" i="20"/>
  <c r="K70" i="20"/>
  <c r="G70" i="20"/>
  <c r="AL69" i="20"/>
  <c r="AK69" i="20"/>
  <c r="AJ69" i="20"/>
  <c r="AH69" i="20"/>
  <c r="AG69" i="20"/>
  <c r="AF69" i="20"/>
  <c r="AD69" i="20"/>
  <c r="AC69" i="20"/>
  <c r="AB69" i="20"/>
  <c r="Z69" i="20"/>
  <c r="Y69" i="20"/>
  <c r="X69" i="20"/>
  <c r="V69" i="20"/>
  <c r="U69" i="20"/>
  <c r="T69" i="20"/>
  <c r="R69" i="20"/>
  <c r="Q69" i="20"/>
  <c r="P69" i="20"/>
  <c r="N69" i="20"/>
  <c r="M69" i="20"/>
  <c r="L69" i="20"/>
  <c r="J69" i="20"/>
  <c r="I69" i="20"/>
  <c r="H69" i="20"/>
  <c r="AM68" i="20"/>
  <c r="AI68" i="20"/>
  <c r="AE68" i="20"/>
  <c r="AA68" i="20"/>
  <c r="W68" i="20"/>
  <c r="S68" i="20"/>
  <c r="O68" i="20"/>
  <c r="K68" i="20"/>
  <c r="G68" i="20"/>
  <c r="AM67" i="20"/>
  <c r="AI67" i="20"/>
  <c r="AE67" i="20"/>
  <c r="AA67" i="20"/>
  <c r="W67" i="20"/>
  <c r="S67" i="20"/>
  <c r="O67" i="20"/>
  <c r="K67" i="20"/>
  <c r="G67" i="20"/>
  <c r="AM66" i="20"/>
  <c r="AI66" i="20"/>
  <c r="AE66" i="20"/>
  <c r="AA66" i="20"/>
  <c r="W66" i="20"/>
  <c r="S66" i="20"/>
  <c r="O66" i="20"/>
  <c r="K66" i="20"/>
  <c r="G66" i="20"/>
  <c r="AM65" i="20"/>
  <c r="AI65" i="20"/>
  <c r="AE65" i="20"/>
  <c r="AA65" i="20"/>
  <c r="W65" i="20"/>
  <c r="S65" i="20"/>
  <c r="O65" i="20"/>
  <c r="K65" i="20"/>
  <c r="G65" i="20"/>
  <c r="AM64" i="20"/>
  <c r="AI64" i="20"/>
  <c r="AE64" i="20"/>
  <c r="AA64" i="20"/>
  <c r="W64" i="20"/>
  <c r="S64" i="20"/>
  <c r="O64" i="20"/>
  <c r="K64" i="20"/>
  <c r="G64" i="20"/>
  <c r="AM63" i="20"/>
  <c r="AI63" i="20"/>
  <c r="AE63" i="20"/>
  <c r="AA63" i="20"/>
  <c r="W63" i="20"/>
  <c r="S63" i="20"/>
  <c r="O63" i="20"/>
  <c r="K63" i="20"/>
  <c r="G63" i="20"/>
  <c r="AM62" i="20"/>
  <c r="AI62" i="20"/>
  <c r="AE62" i="20"/>
  <c r="AA62" i="20"/>
  <c r="W62" i="20"/>
  <c r="S62" i="20"/>
  <c r="O62" i="20"/>
  <c r="K62" i="20"/>
  <c r="G62" i="20"/>
  <c r="AM61" i="20"/>
  <c r="AI61" i="20"/>
  <c r="AE61" i="20"/>
  <c r="AA61" i="20"/>
  <c r="W61" i="20"/>
  <c r="S61" i="20"/>
  <c r="O61" i="20"/>
  <c r="K61" i="20"/>
  <c r="G61" i="20"/>
  <c r="AM60" i="20"/>
  <c r="AI60" i="20"/>
  <c r="AE60" i="20"/>
  <c r="AA60" i="20"/>
  <c r="W60" i="20"/>
  <c r="S60" i="20"/>
  <c r="O60" i="20"/>
  <c r="K60" i="20"/>
  <c r="G60" i="20"/>
  <c r="AM59" i="20"/>
  <c r="AI59" i="20"/>
  <c r="AE59" i="20"/>
  <c r="AA59" i="20"/>
  <c r="W59" i="20"/>
  <c r="S59" i="20"/>
  <c r="O59" i="20"/>
  <c r="K59" i="20"/>
  <c r="G59" i="20"/>
  <c r="AM58" i="20"/>
  <c r="AI58" i="20"/>
  <c r="AE58" i="20"/>
  <c r="AA58" i="20"/>
  <c r="W58" i="20"/>
  <c r="S58" i="20"/>
  <c r="O58" i="20"/>
  <c r="K58" i="20"/>
  <c r="G58" i="20"/>
  <c r="AM57" i="20"/>
  <c r="AI57" i="20"/>
  <c r="AE57" i="20"/>
  <c r="AA57" i="20"/>
  <c r="W57" i="20"/>
  <c r="S57" i="20"/>
  <c r="O57" i="20"/>
  <c r="K57" i="20"/>
  <c r="G57" i="20"/>
  <c r="AM56" i="20"/>
  <c r="AI56" i="20"/>
  <c r="AE56" i="20"/>
  <c r="AA56" i="20"/>
  <c r="W56" i="20"/>
  <c r="S56" i="20"/>
  <c r="O56" i="20"/>
  <c r="K56" i="20"/>
  <c r="G56" i="20"/>
  <c r="AM55" i="20"/>
  <c r="AI55" i="20"/>
  <c r="AE55" i="20"/>
  <c r="AA55" i="20"/>
  <c r="W55" i="20"/>
  <c r="S55" i="20"/>
  <c r="O55" i="20"/>
  <c r="K55" i="20"/>
  <c r="G55" i="20"/>
  <c r="AM54" i="20"/>
  <c r="AI54" i="20"/>
  <c r="AE54" i="20"/>
  <c r="AA54" i="20"/>
  <c r="W54" i="20"/>
  <c r="S54" i="20"/>
  <c r="O54" i="20"/>
  <c r="K54" i="20"/>
  <c r="G54" i="20"/>
  <c r="AM53" i="20"/>
  <c r="AI53" i="20"/>
  <c r="AE53" i="20"/>
  <c r="AA53" i="20"/>
  <c r="W53" i="20"/>
  <c r="S53" i="20"/>
  <c r="O53" i="20"/>
  <c r="K53" i="20"/>
  <c r="G53" i="20"/>
  <c r="AM52" i="20"/>
  <c r="AI52" i="20"/>
  <c r="AE52" i="20"/>
  <c r="AA52" i="20"/>
  <c r="W52" i="20"/>
  <c r="S52" i="20"/>
  <c r="O52" i="20"/>
  <c r="K52" i="20"/>
  <c r="G52" i="20"/>
  <c r="AM51" i="20"/>
  <c r="AI51" i="20"/>
  <c r="AE51" i="20"/>
  <c r="AA51" i="20"/>
  <c r="W51" i="20"/>
  <c r="S51" i="20"/>
  <c r="O51" i="20"/>
  <c r="K51" i="20"/>
  <c r="G51" i="20"/>
  <c r="AM50" i="20"/>
  <c r="AI50" i="20"/>
  <c r="AE50" i="20"/>
  <c r="AA50" i="20"/>
  <c r="W50" i="20"/>
  <c r="S50" i="20"/>
  <c r="O50" i="20"/>
  <c r="K50" i="20"/>
  <c r="G50" i="20"/>
  <c r="AL49" i="20"/>
  <c r="AK49" i="20"/>
  <c r="AJ49" i="20"/>
  <c r="AH49" i="20"/>
  <c r="AG49" i="20"/>
  <c r="AF49" i="20"/>
  <c r="AD49" i="20"/>
  <c r="AC49" i="20"/>
  <c r="AB49" i="20"/>
  <c r="Z49" i="20"/>
  <c r="Y49" i="20"/>
  <c r="X49" i="20"/>
  <c r="V49" i="20"/>
  <c r="U49" i="20"/>
  <c r="T49" i="20"/>
  <c r="R49" i="20"/>
  <c r="Q49" i="20"/>
  <c r="P49" i="20"/>
  <c r="N49" i="20"/>
  <c r="M49" i="20"/>
  <c r="L49" i="20"/>
  <c r="J49" i="20"/>
  <c r="I49" i="20"/>
  <c r="H49" i="20"/>
  <c r="AM48" i="20"/>
  <c r="AI48" i="20"/>
  <c r="AE48" i="20"/>
  <c r="AA48" i="20"/>
  <c r="W48" i="20"/>
  <c r="S48" i="20"/>
  <c r="O48" i="20"/>
  <c r="K48" i="20"/>
  <c r="G48" i="20"/>
  <c r="AM47" i="20"/>
  <c r="AI47" i="20"/>
  <c r="AE47" i="20"/>
  <c r="AA47" i="20"/>
  <c r="W47" i="20"/>
  <c r="S47" i="20"/>
  <c r="O47" i="20"/>
  <c r="K47" i="20"/>
  <c r="G47" i="20"/>
  <c r="AM46" i="20"/>
  <c r="AI46" i="20"/>
  <c r="AE46" i="20"/>
  <c r="AA46" i="20"/>
  <c r="W46" i="20"/>
  <c r="S46" i="20"/>
  <c r="O46" i="20"/>
  <c r="K46" i="20"/>
  <c r="G46" i="20"/>
  <c r="AM45" i="20"/>
  <c r="AI45" i="20"/>
  <c r="AE45" i="20"/>
  <c r="AA45" i="20"/>
  <c r="W45" i="20"/>
  <c r="S45" i="20"/>
  <c r="O45" i="20"/>
  <c r="K45" i="20"/>
  <c r="G45" i="20"/>
  <c r="AM44" i="20"/>
  <c r="AI44" i="20"/>
  <c r="AE44" i="20"/>
  <c r="AA44" i="20"/>
  <c r="W44" i="20"/>
  <c r="S44" i="20"/>
  <c r="O44" i="20"/>
  <c r="K44" i="20"/>
  <c r="G44" i="20"/>
  <c r="AM43" i="20"/>
  <c r="AI43" i="20"/>
  <c r="AE43" i="20"/>
  <c r="AA43" i="20"/>
  <c r="W43" i="20"/>
  <c r="S43" i="20"/>
  <c r="O43" i="20"/>
  <c r="K43" i="20"/>
  <c r="G43" i="20"/>
  <c r="AM42" i="20"/>
  <c r="AI42" i="20"/>
  <c r="AE42" i="20"/>
  <c r="AA42" i="20"/>
  <c r="W42" i="20"/>
  <c r="S42" i="20"/>
  <c r="O42" i="20"/>
  <c r="K42" i="20"/>
  <c r="G42" i="20"/>
  <c r="AM41" i="20"/>
  <c r="AI41" i="20"/>
  <c r="AE41" i="20"/>
  <c r="AA41" i="20"/>
  <c r="W41" i="20"/>
  <c r="S41" i="20"/>
  <c r="O41" i="20"/>
  <c r="K41" i="20"/>
  <c r="G41" i="20"/>
  <c r="AM40" i="20"/>
  <c r="AI40" i="20"/>
  <c r="AE40" i="20"/>
  <c r="AA40" i="20"/>
  <c r="W40" i="20"/>
  <c r="S40" i="20"/>
  <c r="O40" i="20"/>
  <c r="K40" i="20"/>
  <c r="G40" i="20"/>
  <c r="AM39" i="20"/>
  <c r="AI39" i="20"/>
  <c r="AE39" i="20"/>
  <c r="AA39" i="20"/>
  <c r="W39" i="20"/>
  <c r="S39" i="20"/>
  <c r="O39" i="20"/>
  <c r="K39" i="20"/>
  <c r="G39" i="20"/>
  <c r="AM38" i="20"/>
  <c r="AI38" i="20"/>
  <c r="AE38" i="20"/>
  <c r="AA38" i="20"/>
  <c r="W38" i="20"/>
  <c r="S38" i="20"/>
  <c r="O38" i="20"/>
  <c r="K38" i="20"/>
  <c r="G38" i="20"/>
  <c r="AM37" i="20"/>
  <c r="AI37" i="20"/>
  <c r="AE37" i="20"/>
  <c r="AA37" i="20"/>
  <c r="W37" i="20"/>
  <c r="S37" i="20"/>
  <c r="O37" i="20"/>
  <c r="K37" i="20"/>
  <c r="G37" i="20"/>
  <c r="AM36" i="20"/>
  <c r="AI36" i="20"/>
  <c r="AE36" i="20"/>
  <c r="AA36" i="20"/>
  <c r="W36" i="20"/>
  <c r="S36" i="20"/>
  <c r="O36" i="20"/>
  <c r="K36" i="20"/>
  <c r="G36" i="20"/>
  <c r="AM35" i="20"/>
  <c r="AI35" i="20"/>
  <c r="AE35" i="20"/>
  <c r="AA35" i="20"/>
  <c r="W35" i="20"/>
  <c r="S35" i="20"/>
  <c r="O35" i="20"/>
  <c r="K35" i="20"/>
  <c r="G35" i="20"/>
  <c r="AM34" i="20"/>
  <c r="AI34" i="20"/>
  <c r="AE34" i="20"/>
  <c r="AA34" i="20"/>
  <c r="W34" i="20"/>
  <c r="S34" i="20"/>
  <c r="O34" i="20"/>
  <c r="K34" i="20"/>
  <c r="G34" i="20"/>
  <c r="AM33" i="20"/>
  <c r="AI33" i="20"/>
  <c r="AE33" i="20"/>
  <c r="AA33" i="20"/>
  <c r="W33" i="20"/>
  <c r="S33" i="20"/>
  <c r="O33" i="20"/>
  <c r="K33" i="20"/>
  <c r="G33" i="20"/>
  <c r="AM32" i="20"/>
  <c r="AI32" i="20"/>
  <c r="AE32" i="20"/>
  <c r="AA32" i="20"/>
  <c r="W32" i="20"/>
  <c r="S32" i="20"/>
  <c r="O32" i="20"/>
  <c r="K32" i="20"/>
  <c r="G32" i="20"/>
  <c r="AL31" i="20"/>
  <c r="AK31" i="20"/>
  <c r="AJ31" i="20"/>
  <c r="AH31" i="20"/>
  <c r="AG31" i="20"/>
  <c r="AF31" i="20"/>
  <c r="AD31" i="20"/>
  <c r="AC31" i="20"/>
  <c r="AB31" i="20"/>
  <c r="Z31" i="20"/>
  <c r="Y31" i="20"/>
  <c r="X31" i="20"/>
  <c r="V31" i="20"/>
  <c r="U31" i="20"/>
  <c r="T31" i="20"/>
  <c r="R31" i="20"/>
  <c r="Q31" i="20"/>
  <c r="P31" i="20"/>
  <c r="N31" i="20"/>
  <c r="M31" i="20"/>
  <c r="L31" i="20"/>
  <c r="J31" i="20"/>
  <c r="I31" i="20"/>
  <c r="H31" i="20"/>
  <c r="AM30" i="20"/>
  <c r="AI30" i="20"/>
  <c r="AE30" i="20"/>
  <c r="AA30" i="20"/>
  <c r="W30" i="20"/>
  <c r="S30" i="20"/>
  <c r="O30" i="20"/>
  <c r="K30" i="20"/>
  <c r="G30" i="20"/>
  <c r="AM29" i="20"/>
  <c r="AI29" i="20"/>
  <c r="AE29" i="20"/>
  <c r="AA29" i="20"/>
  <c r="W29" i="20"/>
  <c r="S29" i="20"/>
  <c r="O29" i="20"/>
  <c r="K29" i="20"/>
  <c r="G29" i="20"/>
  <c r="AM28" i="20"/>
  <c r="AI28" i="20"/>
  <c r="AE28" i="20"/>
  <c r="AA28" i="20"/>
  <c r="W28" i="20"/>
  <c r="S28" i="20"/>
  <c r="O28" i="20"/>
  <c r="K28" i="20"/>
  <c r="G28" i="20"/>
  <c r="AM27" i="20"/>
  <c r="AI27" i="20"/>
  <c r="AE27" i="20"/>
  <c r="AA27" i="20"/>
  <c r="W27" i="20"/>
  <c r="S27" i="20"/>
  <c r="O27" i="20"/>
  <c r="K27" i="20"/>
  <c r="G27" i="20"/>
  <c r="AM26" i="20"/>
  <c r="AI26" i="20"/>
  <c r="AE26" i="20"/>
  <c r="AA26" i="20"/>
  <c r="W26" i="20"/>
  <c r="S26" i="20"/>
  <c r="O26" i="20"/>
  <c r="K26" i="20"/>
  <c r="G26" i="20"/>
  <c r="AM25" i="20"/>
  <c r="AI25" i="20"/>
  <c r="AE25" i="20"/>
  <c r="AA25" i="20"/>
  <c r="W25" i="20"/>
  <c r="S25" i="20"/>
  <c r="O25" i="20"/>
  <c r="K25" i="20"/>
  <c r="G25" i="20"/>
  <c r="AM24" i="20"/>
  <c r="AI24" i="20"/>
  <c r="AE24" i="20"/>
  <c r="AA24" i="20"/>
  <c r="W24" i="20"/>
  <c r="S24" i="20"/>
  <c r="O24" i="20"/>
  <c r="K24" i="20"/>
  <c r="G24" i="20"/>
  <c r="AM23" i="20"/>
  <c r="AI23" i="20"/>
  <c r="AE23" i="20"/>
  <c r="AA23" i="20"/>
  <c r="W23" i="20"/>
  <c r="S23" i="20"/>
  <c r="O23" i="20"/>
  <c r="K23" i="20"/>
  <c r="G23" i="20"/>
  <c r="AM22" i="20"/>
  <c r="AI22" i="20"/>
  <c r="AE22" i="20"/>
  <c r="AA22" i="20"/>
  <c r="W22" i="20"/>
  <c r="S22" i="20"/>
  <c r="O22" i="20"/>
  <c r="K22" i="20"/>
  <c r="G22" i="20"/>
  <c r="AM21" i="20"/>
  <c r="AI21" i="20"/>
  <c r="AE21" i="20"/>
  <c r="AA21" i="20"/>
  <c r="W21" i="20"/>
  <c r="S21" i="20"/>
  <c r="O21" i="20"/>
  <c r="K21" i="20"/>
  <c r="G21" i="20"/>
  <c r="AM20" i="20"/>
  <c r="AI20" i="20"/>
  <c r="AE20" i="20"/>
  <c r="AA20" i="20"/>
  <c r="W20" i="20"/>
  <c r="S20" i="20"/>
  <c r="O20" i="20"/>
  <c r="K20" i="20"/>
  <c r="G20" i="20"/>
  <c r="AM19" i="20"/>
  <c r="AI19" i="20"/>
  <c r="AE19" i="20"/>
  <c r="AA19" i="20"/>
  <c r="W19" i="20"/>
  <c r="S19" i="20"/>
  <c r="O19" i="20"/>
  <c r="K19" i="20"/>
  <c r="G19" i="20"/>
  <c r="AL18" i="20"/>
  <c r="AK18" i="20"/>
  <c r="AJ18" i="20"/>
  <c r="AH18" i="20"/>
  <c r="AG18" i="20"/>
  <c r="AF18" i="20"/>
  <c r="AD18" i="20"/>
  <c r="AC18" i="20"/>
  <c r="AB18" i="20"/>
  <c r="Z18" i="20"/>
  <c r="Y18" i="20"/>
  <c r="X18" i="20"/>
  <c r="V18" i="20"/>
  <c r="U18" i="20"/>
  <c r="T18" i="20"/>
  <c r="T6" i="20" s="1"/>
  <c r="R18" i="20"/>
  <c r="Q18" i="20"/>
  <c r="P18" i="20"/>
  <c r="N18" i="20"/>
  <c r="M18" i="20"/>
  <c r="M6" i="20" s="1"/>
  <c r="L18" i="20"/>
  <c r="J18" i="20"/>
  <c r="I18" i="20"/>
  <c r="H18" i="20"/>
  <c r="D6" i="20"/>
  <c r="AM124" i="20"/>
  <c r="AI124" i="20"/>
  <c r="AE124" i="20"/>
  <c r="AA124" i="20"/>
  <c r="W124" i="20"/>
  <c r="S124" i="20"/>
  <c r="O124" i="20"/>
  <c r="K124" i="20"/>
  <c r="G124" i="20"/>
  <c r="AM17" i="20"/>
  <c r="AI17" i="20"/>
  <c r="AE17" i="20"/>
  <c r="AA17" i="20"/>
  <c r="W17" i="20"/>
  <c r="S17" i="20"/>
  <c r="O17" i="20"/>
  <c r="K17" i="20"/>
  <c r="G17" i="20"/>
  <c r="AM16" i="20"/>
  <c r="AI16" i="20"/>
  <c r="AE16" i="20"/>
  <c r="AA16" i="20"/>
  <c r="W16" i="20"/>
  <c r="S16" i="20"/>
  <c r="O16" i="20"/>
  <c r="K16" i="20"/>
  <c r="G16" i="20"/>
  <c r="AM15" i="20"/>
  <c r="AI15" i="20"/>
  <c r="AE15" i="20"/>
  <c r="AA15" i="20"/>
  <c r="W15" i="20"/>
  <c r="S15" i="20"/>
  <c r="O15" i="20"/>
  <c r="K15" i="20"/>
  <c r="G15" i="20"/>
  <c r="AM14" i="20"/>
  <c r="AI14" i="20"/>
  <c r="AE14" i="20"/>
  <c r="AA14" i="20"/>
  <c r="W14" i="20"/>
  <c r="S14" i="20"/>
  <c r="O14" i="20"/>
  <c r="K14" i="20"/>
  <c r="G14" i="20"/>
  <c r="AM13" i="20"/>
  <c r="AI13" i="20"/>
  <c r="AE13" i="20"/>
  <c r="AA13" i="20"/>
  <c r="W13" i="20"/>
  <c r="S13" i="20"/>
  <c r="O13" i="20"/>
  <c r="K13" i="20"/>
  <c r="G13" i="20"/>
  <c r="AM12" i="20"/>
  <c r="AI12" i="20"/>
  <c r="AE12" i="20"/>
  <c r="AA12" i="20"/>
  <c r="W12" i="20"/>
  <c r="S12" i="20"/>
  <c r="O12" i="20"/>
  <c r="K12" i="20"/>
  <c r="G12" i="20"/>
  <c r="AM11" i="20"/>
  <c r="AI11" i="20"/>
  <c r="AE11" i="20"/>
  <c r="AA11" i="20"/>
  <c r="W11" i="20"/>
  <c r="S11" i="20"/>
  <c r="O11" i="20"/>
  <c r="K11" i="20"/>
  <c r="G11" i="20"/>
  <c r="AM10" i="20"/>
  <c r="AI10" i="20"/>
  <c r="AE10" i="20"/>
  <c r="AA10" i="20"/>
  <c r="W10" i="20"/>
  <c r="S10" i="20"/>
  <c r="O10" i="20"/>
  <c r="K10" i="20"/>
  <c r="G10" i="20"/>
  <c r="AM9" i="20"/>
  <c r="AI9" i="20"/>
  <c r="AE9" i="20"/>
  <c r="AA9" i="20"/>
  <c r="W9" i="20"/>
  <c r="S9" i="20"/>
  <c r="O9" i="20"/>
  <c r="K9" i="20"/>
  <c r="G9" i="20"/>
  <c r="AM7" i="20"/>
  <c r="AM126" i="20" s="1"/>
  <c r="AI7" i="20"/>
  <c r="AI126" i="20" s="1"/>
  <c r="AE7" i="20"/>
  <c r="AE126" i="20" s="1"/>
  <c r="AA7" i="20"/>
  <c r="AA126" i="20" s="1"/>
  <c r="W7" i="20"/>
  <c r="S7" i="20"/>
  <c r="O7" i="20"/>
  <c r="K7" i="20"/>
  <c r="K126" i="20" s="1"/>
  <c r="B122" i="12"/>
  <c r="C122" i="12"/>
  <c r="C121" i="12"/>
  <c r="C120" i="12"/>
  <c r="C119" i="12"/>
  <c r="C118" i="12"/>
  <c r="C117" i="12"/>
  <c r="C116" i="12"/>
  <c r="C115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24" i="12"/>
  <c r="C17" i="12"/>
  <c r="C16" i="12"/>
  <c r="C15" i="12"/>
  <c r="C14" i="12"/>
  <c r="C13" i="12"/>
  <c r="C12" i="12"/>
  <c r="C11" i="12"/>
  <c r="C10" i="12"/>
  <c r="C9" i="12"/>
  <c r="C8" i="12"/>
  <c r="C7" i="12"/>
  <c r="B9" i="12"/>
  <c r="B10" i="12"/>
  <c r="B11" i="12"/>
  <c r="B12" i="12"/>
  <c r="B13" i="12"/>
  <c r="B14" i="12"/>
  <c r="B15" i="12"/>
  <c r="B16" i="12"/>
  <c r="B17" i="12"/>
  <c r="B124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6" i="12"/>
  <c r="B117" i="12"/>
  <c r="B118" i="12"/>
  <c r="B119" i="12"/>
  <c r="B120" i="12"/>
  <c r="B121" i="12"/>
  <c r="B7" i="12"/>
  <c r="DA7" i="17"/>
  <c r="DA9" i="17"/>
  <c r="DA10" i="17"/>
  <c r="DA11" i="17"/>
  <c r="DA12" i="17"/>
  <c r="DA13" i="17"/>
  <c r="DA14" i="17"/>
  <c r="DA15" i="17"/>
  <c r="DA16" i="17"/>
  <c r="DA17" i="17"/>
  <c r="CZ124" i="17"/>
  <c r="DA124" i="17"/>
  <c r="DA19" i="17"/>
  <c r="DA20" i="17"/>
  <c r="DA21" i="17"/>
  <c r="DA22" i="17"/>
  <c r="DA23" i="17"/>
  <c r="DA24" i="17"/>
  <c r="DA25" i="17"/>
  <c r="DA26" i="17"/>
  <c r="DA27" i="17"/>
  <c r="DA28" i="17"/>
  <c r="DA29" i="17"/>
  <c r="DA30" i="17"/>
  <c r="DA32" i="17"/>
  <c r="DA33" i="17"/>
  <c r="DA34" i="17"/>
  <c r="DA35" i="17"/>
  <c r="DA36" i="17"/>
  <c r="DA37" i="17"/>
  <c r="DA38" i="17"/>
  <c r="DA39" i="17"/>
  <c r="DA40" i="17"/>
  <c r="DA41" i="17"/>
  <c r="DA42" i="17"/>
  <c r="DA43" i="17"/>
  <c r="DA44" i="17"/>
  <c r="DA45" i="17"/>
  <c r="DA46" i="17"/>
  <c r="DA47" i="17"/>
  <c r="DA48" i="17"/>
  <c r="DA50" i="17"/>
  <c r="CZ51" i="17"/>
  <c r="DA51" i="17"/>
  <c r="CZ52" i="17"/>
  <c r="DA52" i="17"/>
  <c r="CZ53" i="17"/>
  <c r="DA53" i="17"/>
  <c r="CZ54" i="17"/>
  <c r="DA54" i="17"/>
  <c r="CZ55" i="17"/>
  <c r="DA55" i="17"/>
  <c r="CZ56" i="17"/>
  <c r="DA56" i="17"/>
  <c r="CZ57" i="17"/>
  <c r="DA57" i="17"/>
  <c r="CZ58" i="17"/>
  <c r="DA58" i="17"/>
  <c r="CZ59" i="17"/>
  <c r="DA59" i="17"/>
  <c r="CZ60" i="17"/>
  <c r="DA60" i="17"/>
  <c r="CZ61" i="17"/>
  <c r="DA61" i="17"/>
  <c r="CZ62" i="17"/>
  <c r="DA62" i="17"/>
  <c r="CZ63" i="17"/>
  <c r="DA63" i="17"/>
  <c r="CZ64" i="17"/>
  <c r="DA64" i="17"/>
  <c r="CZ65" i="17"/>
  <c r="DA65" i="17"/>
  <c r="CZ66" i="17"/>
  <c r="DA66" i="17"/>
  <c r="CZ67" i="17"/>
  <c r="DA67" i="17"/>
  <c r="CZ68" i="17"/>
  <c r="DA68" i="17"/>
  <c r="CZ70" i="17"/>
  <c r="DA70" i="17"/>
  <c r="CZ71" i="17"/>
  <c r="DA71" i="17"/>
  <c r="CZ72" i="17"/>
  <c r="DA72" i="17"/>
  <c r="CZ73" i="17"/>
  <c r="DA73" i="17"/>
  <c r="CZ74" i="17"/>
  <c r="DA74" i="17"/>
  <c r="CZ75" i="17"/>
  <c r="DA75" i="17"/>
  <c r="CZ76" i="17"/>
  <c r="DA76" i="17"/>
  <c r="CZ77" i="17"/>
  <c r="DA77" i="17"/>
  <c r="CZ78" i="17"/>
  <c r="DA78" i="17"/>
  <c r="CZ79" i="17"/>
  <c r="DA79" i="17"/>
  <c r="CZ80" i="17"/>
  <c r="DA80" i="17"/>
  <c r="CZ81" i="17"/>
  <c r="DA81" i="17"/>
  <c r="CZ82" i="17"/>
  <c r="DA82" i="17"/>
  <c r="CZ84" i="17"/>
  <c r="DA84" i="17"/>
  <c r="CZ85" i="17"/>
  <c r="DA85" i="17"/>
  <c r="CZ86" i="17"/>
  <c r="DA86" i="17"/>
  <c r="CZ87" i="17"/>
  <c r="DA87" i="17"/>
  <c r="CZ88" i="17"/>
  <c r="DA88" i="17"/>
  <c r="CZ89" i="17"/>
  <c r="DA89" i="17"/>
  <c r="CZ90" i="17"/>
  <c r="DA90" i="17"/>
  <c r="CZ91" i="17"/>
  <c r="DA91" i="17"/>
  <c r="CZ92" i="17"/>
  <c r="DA92" i="17"/>
  <c r="CZ93" i="17"/>
  <c r="DA93" i="17"/>
  <c r="CZ94" i="17"/>
  <c r="DA94" i="17"/>
  <c r="CZ95" i="17"/>
  <c r="DA95" i="17"/>
  <c r="CZ96" i="17"/>
  <c r="DA96" i="17"/>
  <c r="CZ97" i="17"/>
  <c r="DA97" i="17"/>
  <c r="CZ98" i="17"/>
  <c r="DA98" i="17"/>
  <c r="CZ99" i="17"/>
  <c r="DA99" i="17"/>
  <c r="CZ100" i="17"/>
  <c r="DA100" i="17"/>
  <c r="CZ101" i="17"/>
  <c r="DA101" i="17"/>
  <c r="CZ102" i="17"/>
  <c r="DA102" i="17"/>
  <c r="CZ103" i="17"/>
  <c r="DA103" i="17"/>
  <c r="CZ104" i="17"/>
  <c r="DA104" i="17"/>
  <c r="CZ105" i="17"/>
  <c r="DA105" i="17"/>
  <c r="CZ106" i="17"/>
  <c r="DA106" i="17"/>
  <c r="CZ107" i="17"/>
  <c r="DA107" i="17"/>
  <c r="CZ108" i="17"/>
  <c r="DA108" i="17"/>
  <c r="CZ109" i="17"/>
  <c r="DA109" i="17"/>
  <c r="CZ110" i="17"/>
  <c r="DA110" i="17"/>
  <c r="CZ111" i="17"/>
  <c r="DA111" i="17"/>
  <c r="CZ116" i="17"/>
  <c r="DA116" i="17"/>
  <c r="DA117" i="17"/>
  <c r="CZ118" i="17"/>
  <c r="DA118" i="17"/>
  <c r="CZ119" i="17"/>
  <c r="DA119" i="17"/>
  <c r="DA120" i="17"/>
  <c r="CZ121" i="17"/>
  <c r="DA121" i="17"/>
  <c r="CZ122" i="17"/>
  <c r="DA122" i="17"/>
  <c r="AO126" i="20" l="1"/>
  <c r="BB49" i="22"/>
  <c r="BE49" i="22" s="1"/>
  <c r="AN126" i="20"/>
  <c r="AU126" i="22"/>
  <c r="AQ126" i="22"/>
  <c r="AI126" i="22"/>
  <c r="AE126" i="22"/>
  <c r="W83" i="22"/>
  <c r="W126" i="22"/>
  <c r="G126" i="22"/>
  <c r="W126" i="20"/>
  <c r="S126" i="20"/>
  <c r="O83" i="20"/>
  <c r="O126" i="20"/>
  <c r="AO83" i="20"/>
  <c r="AN83" i="20"/>
  <c r="G126" i="20"/>
  <c r="BC14" i="22"/>
  <c r="AQ83" i="20"/>
  <c r="N6" i="20"/>
  <c r="BC90" i="22"/>
  <c r="R90" i="12" s="1"/>
  <c r="BC62" i="22"/>
  <c r="BC63" i="22"/>
  <c r="R63" i="12" s="1"/>
  <c r="BC64" i="22"/>
  <c r="R64" i="12" s="1"/>
  <c r="BC65" i="22"/>
  <c r="R65" i="12" s="1"/>
  <c r="BC66" i="22"/>
  <c r="BC57" i="22"/>
  <c r="BC59" i="22"/>
  <c r="BC60" i="22"/>
  <c r="BC61" i="22"/>
  <c r="DG99" i="17"/>
  <c r="BC7" i="22"/>
  <c r="BC124" i="22"/>
  <c r="R124" i="12" s="1"/>
  <c r="AZ18" i="22"/>
  <c r="AZ31" i="22"/>
  <c r="BC32" i="22"/>
  <c r="R32" i="12" s="1"/>
  <c r="K31" i="22"/>
  <c r="BC47" i="22"/>
  <c r="R47" i="12" s="1"/>
  <c r="BC67" i="22"/>
  <c r="R67" i="12" s="1"/>
  <c r="BC92" i="22"/>
  <c r="BC117" i="22"/>
  <c r="R117" i="12" s="1"/>
  <c r="BC119" i="22"/>
  <c r="R119" i="12" s="1"/>
  <c r="BC122" i="22"/>
  <c r="R122" i="12" s="1"/>
  <c r="DI125" i="17"/>
  <c r="BC99" i="22"/>
  <c r="BC94" i="22"/>
  <c r="AZ69" i="22"/>
  <c r="BC58" i="22"/>
  <c r="BC54" i="22"/>
  <c r="R54" i="12" s="1"/>
  <c r="BC21" i="22"/>
  <c r="R21" i="12" s="1"/>
  <c r="BC26" i="22"/>
  <c r="R26" i="12" s="1"/>
  <c r="BC28" i="22"/>
  <c r="R28" i="12" s="1"/>
  <c r="BC30" i="22"/>
  <c r="R6" i="22"/>
  <c r="BC68" i="22"/>
  <c r="R68" i="12" s="1"/>
  <c r="BC51" i="22"/>
  <c r="R51" i="12" s="1"/>
  <c r="BB18" i="22"/>
  <c r="BC10" i="22"/>
  <c r="R10" i="12" s="1"/>
  <c r="BC11" i="22"/>
  <c r="R11" i="12" s="1"/>
  <c r="BC16" i="22"/>
  <c r="R16" i="12" s="1"/>
  <c r="BC19" i="22"/>
  <c r="R19" i="12" s="1"/>
  <c r="BC22" i="22"/>
  <c r="R22" i="12" s="1"/>
  <c r="BC23" i="22"/>
  <c r="R23" i="12" s="1"/>
  <c r="BC25" i="22"/>
  <c r="R25" i="12" s="1"/>
  <c r="BC33" i="22"/>
  <c r="BC35" i="22"/>
  <c r="R35" i="12" s="1"/>
  <c r="BC36" i="22"/>
  <c r="BC52" i="22"/>
  <c r="R52" i="12" s="1"/>
  <c r="BC55" i="22"/>
  <c r="R55" i="12" s="1"/>
  <c r="BC71" i="22"/>
  <c r="R71" i="12" s="1"/>
  <c r="BC72" i="22"/>
  <c r="R72" i="12" s="1"/>
  <c r="BC89" i="22"/>
  <c r="R89" i="12" s="1"/>
  <c r="BC95" i="22"/>
  <c r="R95" i="12" s="1"/>
  <c r="BC106" i="22"/>
  <c r="R106" i="12" s="1"/>
  <c r="BC111" i="22"/>
  <c r="R111" i="12" s="1"/>
  <c r="BC118" i="22"/>
  <c r="R118" i="12" s="1"/>
  <c r="BC9" i="22"/>
  <c r="R9" i="12" s="1"/>
  <c r="BC13" i="22"/>
  <c r="R13" i="12" s="1"/>
  <c r="BC15" i="22"/>
  <c r="R15" i="12" s="1"/>
  <c r="BC17" i="22"/>
  <c r="R17" i="12" s="1"/>
  <c r="BC20" i="22"/>
  <c r="R20" i="12" s="1"/>
  <c r="BC24" i="22"/>
  <c r="R24" i="12" s="1"/>
  <c r="BC27" i="22"/>
  <c r="R27" i="12" s="1"/>
  <c r="BC29" i="22"/>
  <c r="R29" i="12" s="1"/>
  <c r="BC34" i="22"/>
  <c r="R34" i="12" s="1"/>
  <c r="BC37" i="22"/>
  <c r="R37" i="12" s="1"/>
  <c r="BC38" i="22"/>
  <c r="R38" i="12" s="1"/>
  <c r="BC39" i="22"/>
  <c r="R39" i="12" s="1"/>
  <c r="BC40" i="22"/>
  <c r="R40" i="12" s="1"/>
  <c r="BC41" i="22"/>
  <c r="BC42" i="22"/>
  <c r="R42" i="12" s="1"/>
  <c r="BC43" i="22"/>
  <c r="R43" i="12" s="1"/>
  <c r="BC44" i="22"/>
  <c r="R44" i="12" s="1"/>
  <c r="BC45" i="22"/>
  <c r="R45" i="12" s="1"/>
  <c r="BC46" i="22"/>
  <c r="R46" i="12" s="1"/>
  <c r="BC48" i="22"/>
  <c r="R48" i="12" s="1"/>
  <c r="BC53" i="22"/>
  <c r="R53" i="12" s="1"/>
  <c r="BC56" i="22"/>
  <c r="R56" i="12" s="1"/>
  <c r="BC70" i="22"/>
  <c r="R70" i="12" s="1"/>
  <c r="BC73" i="22"/>
  <c r="R73" i="12" s="1"/>
  <c r="BC74" i="22"/>
  <c r="R74" i="12" s="1"/>
  <c r="BC75" i="22"/>
  <c r="R75" i="12" s="1"/>
  <c r="BC76" i="22"/>
  <c r="R76" i="12" s="1"/>
  <c r="BC77" i="22"/>
  <c r="R77" i="12" s="1"/>
  <c r="BC78" i="22"/>
  <c r="R78" i="12" s="1"/>
  <c r="BC79" i="22"/>
  <c r="R79" i="12" s="1"/>
  <c r="BC80" i="22"/>
  <c r="R80" i="12" s="1"/>
  <c r="BC81" i="22"/>
  <c r="R81" i="12" s="1"/>
  <c r="BC82" i="22"/>
  <c r="R82" i="12" s="1"/>
  <c r="BC84" i="22"/>
  <c r="BC85" i="22"/>
  <c r="R85" i="12" s="1"/>
  <c r="BC86" i="22"/>
  <c r="R86" i="12" s="1"/>
  <c r="BC88" i="22"/>
  <c r="R88" i="12" s="1"/>
  <c r="BC91" i="22"/>
  <c r="R91" i="12" s="1"/>
  <c r="BC93" i="22"/>
  <c r="R93" i="12" s="1"/>
  <c r="BC97" i="22"/>
  <c r="BC98" i="22"/>
  <c r="R98" i="12" s="1"/>
  <c r="BC100" i="22"/>
  <c r="R100" i="12" s="1"/>
  <c r="BC101" i="22"/>
  <c r="R101" i="12" s="1"/>
  <c r="BC102" i="22"/>
  <c r="R102" i="12" s="1"/>
  <c r="BC103" i="22"/>
  <c r="R103" i="12" s="1"/>
  <c r="BC108" i="22"/>
  <c r="BC110" i="22"/>
  <c r="R110" i="12" s="1"/>
  <c r="BC121" i="22"/>
  <c r="R121" i="12" s="1"/>
  <c r="BC96" i="22"/>
  <c r="R96" i="12" s="1"/>
  <c r="BC104" i="22"/>
  <c r="R104" i="12" s="1"/>
  <c r="BC107" i="22"/>
  <c r="R107" i="12" s="1"/>
  <c r="BC109" i="22"/>
  <c r="R109" i="12" s="1"/>
  <c r="BC105" i="22"/>
  <c r="R105" i="12" s="1"/>
  <c r="BC116" i="22"/>
  <c r="R116" i="12" s="1"/>
  <c r="BA31" i="22"/>
  <c r="BA18" i="22"/>
  <c r="BC50" i="22"/>
  <c r="R50" i="12" s="1"/>
  <c r="BC87" i="22"/>
  <c r="R87" i="12" s="1"/>
  <c r="BA69" i="22"/>
  <c r="AZ49" i="22"/>
  <c r="BA49" i="22"/>
  <c r="BC12" i="22"/>
  <c r="R12" i="12" s="1"/>
  <c r="BB69" i="22"/>
  <c r="BE69" i="22" s="1"/>
  <c r="BB31" i="22"/>
  <c r="BC120" i="22"/>
  <c r="R120" i="12" s="1"/>
  <c r="AE8" i="20"/>
  <c r="AP69" i="20"/>
  <c r="AP31" i="20"/>
  <c r="AS83" i="20"/>
  <c r="AP49" i="20"/>
  <c r="AP18" i="20"/>
  <c r="DG107" i="17"/>
  <c r="AM18" i="22"/>
  <c r="O18" i="22"/>
  <c r="AM8" i="20"/>
  <c r="W8" i="20"/>
  <c r="O8" i="20"/>
  <c r="AQ93" i="20"/>
  <c r="L93" i="12" s="1"/>
  <c r="W18" i="20"/>
  <c r="AM18" i="20"/>
  <c r="O69" i="20"/>
  <c r="W69" i="20"/>
  <c r="AE69" i="20"/>
  <c r="AM69" i="20"/>
  <c r="AQ72" i="20"/>
  <c r="L72" i="12" s="1"/>
  <c r="AQ76" i="20"/>
  <c r="L76" i="12" s="1"/>
  <c r="AQ78" i="20"/>
  <c r="L78" i="12" s="1"/>
  <c r="AQ80" i="20"/>
  <c r="L80" i="12" s="1"/>
  <c r="AQ81" i="20"/>
  <c r="L81" i="12" s="1"/>
  <c r="AQ121" i="20"/>
  <c r="L121" i="12" s="1"/>
  <c r="K8" i="22"/>
  <c r="S8" i="22"/>
  <c r="AU69" i="22"/>
  <c r="AI8" i="22"/>
  <c r="AQ75" i="20"/>
  <c r="L75" i="12" s="1"/>
  <c r="G8" i="20"/>
  <c r="AQ103" i="20"/>
  <c r="L103" i="12" s="1"/>
  <c r="G49" i="22"/>
  <c r="AE49" i="22"/>
  <c r="O8" i="22"/>
  <c r="AU8" i="22"/>
  <c r="W18" i="22"/>
  <c r="AQ8" i="22"/>
  <c r="AM8" i="22"/>
  <c r="AE8" i="22"/>
  <c r="AA8" i="22"/>
  <c r="W8" i="22"/>
  <c r="D6" i="22"/>
  <c r="M6" i="22"/>
  <c r="H6" i="22"/>
  <c r="G8" i="22"/>
  <c r="AQ101" i="20"/>
  <c r="L101" i="12" s="1"/>
  <c r="AQ102" i="20"/>
  <c r="L102" i="12" s="1"/>
  <c r="AQ37" i="20"/>
  <c r="L37" i="12" s="1"/>
  <c r="AQ39" i="20"/>
  <c r="L39" i="12" s="1"/>
  <c r="AQ44" i="20"/>
  <c r="L44" i="12" s="1"/>
  <c r="AQ119" i="20"/>
  <c r="L119" i="12" s="1"/>
  <c r="AQ88" i="20"/>
  <c r="L88" i="12" s="1"/>
  <c r="AQ89" i="20"/>
  <c r="L89" i="12" s="1"/>
  <c r="AQ110" i="20"/>
  <c r="L110" i="12" s="1"/>
  <c r="AQ91" i="20"/>
  <c r="L91" i="12" s="1"/>
  <c r="S49" i="20"/>
  <c r="AQ66" i="20"/>
  <c r="L66" i="12" s="1"/>
  <c r="W31" i="20"/>
  <c r="AQ26" i="20"/>
  <c r="L26" i="12" s="1"/>
  <c r="AQ28" i="20"/>
  <c r="L28" i="12" s="1"/>
  <c r="AQ70" i="20"/>
  <c r="L70" i="12" s="1"/>
  <c r="AQ30" i="20"/>
  <c r="L30" i="12" s="1"/>
  <c r="DE113" i="17"/>
  <c r="F113" i="12" s="1"/>
  <c r="K115" i="20"/>
  <c r="S115" i="20"/>
  <c r="AA115" i="20"/>
  <c r="AI115" i="20"/>
  <c r="G115" i="22"/>
  <c r="O115" i="22"/>
  <c r="W115" i="22"/>
  <c r="AE115" i="22"/>
  <c r="AM115" i="22"/>
  <c r="AU115" i="22"/>
  <c r="K8" i="20"/>
  <c r="S8" i="20"/>
  <c r="AA8" i="20"/>
  <c r="AI8" i="20"/>
  <c r="AQ14" i="20"/>
  <c r="L14" i="12" s="1"/>
  <c r="AQ124" i="20"/>
  <c r="L124" i="12" s="1"/>
  <c r="G115" i="20"/>
  <c r="O115" i="20"/>
  <c r="W115" i="20"/>
  <c r="AE115" i="20"/>
  <c r="AM115" i="20"/>
  <c r="K115" i="22"/>
  <c r="S115" i="22"/>
  <c r="AA115" i="22"/>
  <c r="AI115" i="22"/>
  <c r="AQ115" i="22"/>
  <c r="BE113" i="22"/>
  <c r="T113" i="12" s="1"/>
  <c r="AE18" i="22"/>
  <c r="AU18" i="22"/>
  <c r="Z6" i="20"/>
  <c r="AQ9" i="20"/>
  <c r="L9" i="12" s="1"/>
  <c r="K18" i="20"/>
  <c r="AA18" i="20"/>
  <c r="AQ20" i="20"/>
  <c r="L20" i="12" s="1"/>
  <c r="AE18" i="20"/>
  <c r="AQ24" i="20"/>
  <c r="L24" i="12" s="1"/>
  <c r="AQ27" i="20"/>
  <c r="L27" i="12" s="1"/>
  <c r="AQ29" i="20"/>
  <c r="L29" i="12" s="1"/>
  <c r="L6" i="20"/>
  <c r="AQ32" i="20"/>
  <c r="L32" i="12" s="1"/>
  <c r="O31" i="20"/>
  <c r="AM31" i="20"/>
  <c r="AQ36" i="20"/>
  <c r="L36" i="12" s="1"/>
  <c r="AQ38" i="20"/>
  <c r="L38" i="12" s="1"/>
  <c r="AQ40" i="20"/>
  <c r="L40" i="12" s="1"/>
  <c r="AQ41" i="20"/>
  <c r="L41" i="12" s="1"/>
  <c r="AQ43" i="20"/>
  <c r="L43" i="12" s="1"/>
  <c r="AQ45" i="20"/>
  <c r="L45" i="12" s="1"/>
  <c r="AQ46" i="20"/>
  <c r="L46" i="12" s="1"/>
  <c r="AQ48" i="20"/>
  <c r="L48" i="12" s="1"/>
  <c r="K49" i="20"/>
  <c r="AA49" i="20"/>
  <c r="AI49" i="20"/>
  <c r="AQ57" i="20"/>
  <c r="L57" i="12" s="1"/>
  <c r="AQ59" i="20"/>
  <c r="L59" i="12" s="1"/>
  <c r="AQ60" i="20"/>
  <c r="L60" i="12" s="1"/>
  <c r="AQ61" i="20"/>
  <c r="L61" i="12" s="1"/>
  <c r="AQ63" i="20"/>
  <c r="L63" i="12" s="1"/>
  <c r="AQ65" i="20"/>
  <c r="L65" i="12" s="1"/>
  <c r="AQ68" i="20"/>
  <c r="L68" i="12" s="1"/>
  <c r="AQ77" i="20"/>
  <c r="L77" i="12" s="1"/>
  <c r="AQ90" i="20"/>
  <c r="L90" i="12" s="1"/>
  <c r="AQ92" i="20"/>
  <c r="L92" i="12" s="1"/>
  <c r="AQ120" i="20"/>
  <c r="L120" i="12" s="1"/>
  <c r="DG7" i="17"/>
  <c r="E6" i="22"/>
  <c r="K18" i="22"/>
  <c r="AI18" i="22"/>
  <c r="AC6" i="22"/>
  <c r="AA49" i="22"/>
  <c r="U6" i="22"/>
  <c r="AO6" i="22"/>
  <c r="R84" i="12"/>
  <c r="Y6" i="22"/>
  <c r="AA31" i="22"/>
  <c r="AM31" i="22"/>
  <c r="J6" i="22"/>
  <c r="G18" i="22"/>
  <c r="AT6" i="22"/>
  <c r="AP6" i="22"/>
  <c r="AN6" i="22"/>
  <c r="AQ18" i="22"/>
  <c r="AM49" i="22"/>
  <c r="AL6" i="22"/>
  <c r="AJ6" i="22"/>
  <c r="AR6" i="22"/>
  <c r="AS6" i="22"/>
  <c r="AQ69" i="22"/>
  <c r="AK6" i="22"/>
  <c r="R97" i="12"/>
  <c r="R99" i="12"/>
  <c r="AM69" i="22"/>
  <c r="R58" i="12"/>
  <c r="R60" i="12"/>
  <c r="BG59" i="22"/>
  <c r="V59" i="12" s="1"/>
  <c r="AG6" i="22"/>
  <c r="BG67" i="22"/>
  <c r="V67" i="12" s="1"/>
  <c r="AF6" i="22"/>
  <c r="AH6" i="22"/>
  <c r="AE69" i="22"/>
  <c r="BG63" i="22"/>
  <c r="V63" i="12" s="1"/>
  <c r="BG56" i="22"/>
  <c r="AB6" i="22"/>
  <c r="AD6" i="22"/>
  <c r="AA18" i="22"/>
  <c r="R33" i="12"/>
  <c r="R61" i="12"/>
  <c r="AA69" i="22"/>
  <c r="X6" i="22"/>
  <c r="Z6" i="22"/>
  <c r="W69" i="22"/>
  <c r="T6" i="22"/>
  <c r="V6" i="22"/>
  <c r="BG65" i="22"/>
  <c r="V65" i="12" s="1"/>
  <c r="BG58" i="22"/>
  <c r="V58" i="12" s="1"/>
  <c r="BG54" i="22"/>
  <c r="BG52" i="22"/>
  <c r="S18" i="22"/>
  <c r="BG46" i="22"/>
  <c r="V46" i="12" s="1"/>
  <c r="BG45" i="22"/>
  <c r="V45" i="12" s="1"/>
  <c r="BG43" i="22"/>
  <c r="V43" i="12" s="1"/>
  <c r="Q6" i="22"/>
  <c r="R57" i="12"/>
  <c r="R59" i="12"/>
  <c r="R62" i="12"/>
  <c r="S49" i="22"/>
  <c r="S69" i="22"/>
  <c r="R94" i="12"/>
  <c r="R108" i="12"/>
  <c r="P6" i="22"/>
  <c r="L6" i="22"/>
  <c r="N6" i="22"/>
  <c r="O69" i="22"/>
  <c r="BG61" i="22"/>
  <c r="V61" i="12" s="1"/>
  <c r="BG53" i="22"/>
  <c r="BG29" i="22"/>
  <c r="V29" i="12" s="1"/>
  <c r="BG27" i="22"/>
  <c r="V27" i="12" s="1"/>
  <c r="BG24" i="22"/>
  <c r="V24" i="12" s="1"/>
  <c r="BG22" i="22"/>
  <c r="V22" i="12" s="1"/>
  <c r="BG20" i="22"/>
  <c r="V20" i="12" s="1"/>
  <c r="R14" i="12"/>
  <c r="BG30" i="22"/>
  <c r="V30" i="12" s="1"/>
  <c r="BG28" i="22"/>
  <c r="V28" i="12" s="1"/>
  <c r="BG26" i="22"/>
  <c r="V26" i="12" s="1"/>
  <c r="BG25" i="22"/>
  <c r="V25" i="12" s="1"/>
  <c r="BG23" i="22"/>
  <c r="V23" i="12" s="1"/>
  <c r="BG21" i="22"/>
  <c r="V21" i="12" s="1"/>
  <c r="BG19" i="22"/>
  <c r="V19" i="12" s="1"/>
  <c r="R30" i="12"/>
  <c r="BG47" i="22"/>
  <c r="V47" i="12" s="1"/>
  <c r="BG44" i="22"/>
  <c r="V44" i="12" s="1"/>
  <c r="BG42" i="22"/>
  <c r="V42" i="12" s="1"/>
  <c r="R36" i="12"/>
  <c r="R41" i="12"/>
  <c r="R66" i="12"/>
  <c r="K69" i="22"/>
  <c r="I6" i="22"/>
  <c r="R92" i="12"/>
  <c r="F6" i="22"/>
  <c r="BG55" i="22"/>
  <c r="BG51" i="22"/>
  <c r="BG50" i="22"/>
  <c r="BG39" i="22"/>
  <c r="V39" i="12" s="1"/>
  <c r="BG37" i="22"/>
  <c r="V37" i="12" s="1"/>
  <c r="BG35" i="22"/>
  <c r="V35" i="12" s="1"/>
  <c r="BG33" i="22"/>
  <c r="V33" i="12" s="1"/>
  <c r="BG17" i="22"/>
  <c r="V17" i="12" s="1"/>
  <c r="BG15" i="22"/>
  <c r="V15" i="12" s="1"/>
  <c r="BG13" i="22"/>
  <c r="V13" i="12" s="1"/>
  <c r="BG11" i="22"/>
  <c r="V9" i="12"/>
  <c r="AQ85" i="20"/>
  <c r="L85" i="12" s="1"/>
  <c r="AQ98" i="20"/>
  <c r="L98" i="12" s="1"/>
  <c r="AQ105" i="20"/>
  <c r="L105" i="12" s="1"/>
  <c r="AQ23" i="20"/>
  <c r="L23" i="12" s="1"/>
  <c r="AQ25" i="20"/>
  <c r="L25" i="12" s="1"/>
  <c r="AQ42" i="20"/>
  <c r="L42" i="12" s="1"/>
  <c r="AQ55" i="20"/>
  <c r="L55" i="12" s="1"/>
  <c r="AQ15" i="20"/>
  <c r="L15" i="12" s="1"/>
  <c r="AQ17" i="20"/>
  <c r="L17" i="12" s="1"/>
  <c r="AQ19" i="20"/>
  <c r="L19" i="12" s="1"/>
  <c r="S31" i="20"/>
  <c r="AA31" i="20"/>
  <c r="AQ34" i="20"/>
  <c r="L34" i="12" s="1"/>
  <c r="AQ35" i="20"/>
  <c r="L35" i="12" s="1"/>
  <c r="O49" i="20"/>
  <c r="W49" i="20"/>
  <c r="AM49" i="20"/>
  <c r="AQ54" i="20"/>
  <c r="L54" i="12" s="1"/>
  <c r="AQ56" i="20"/>
  <c r="L56" i="12" s="1"/>
  <c r="AQ58" i="20"/>
  <c r="L58" i="12" s="1"/>
  <c r="AQ62" i="20"/>
  <c r="L62" i="12" s="1"/>
  <c r="AQ64" i="20"/>
  <c r="L64" i="12" s="1"/>
  <c r="S69" i="20"/>
  <c r="AA69" i="20"/>
  <c r="AI69" i="20"/>
  <c r="AQ73" i="20"/>
  <c r="L73" i="12" s="1"/>
  <c r="AQ74" i="20"/>
  <c r="L74" i="12" s="1"/>
  <c r="V6" i="20"/>
  <c r="AQ84" i="20"/>
  <c r="L84" i="12" s="1"/>
  <c r="AQ86" i="20"/>
  <c r="L86" i="12" s="1"/>
  <c r="AQ94" i="20"/>
  <c r="L94" i="12" s="1"/>
  <c r="AQ96" i="20"/>
  <c r="L96" i="12" s="1"/>
  <c r="AQ99" i="20"/>
  <c r="L99" i="12" s="1"/>
  <c r="AQ100" i="20"/>
  <c r="L100" i="12" s="1"/>
  <c r="AQ107" i="20"/>
  <c r="L107" i="12" s="1"/>
  <c r="AQ109" i="20"/>
  <c r="L109" i="12" s="1"/>
  <c r="AQ117" i="20"/>
  <c r="L117" i="12" s="1"/>
  <c r="AQ122" i="20"/>
  <c r="L122" i="12" s="1"/>
  <c r="AQ53" i="20"/>
  <c r="L53" i="12" s="1"/>
  <c r="AQ22" i="20"/>
  <c r="L22" i="12" s="1"/>
  <c r="AQ118" i="20"/>
  <c r="L118" i="12" s="1"/>
  <c r="AQ95" i="20"/>
  <c r="L95" i="12" s="1"/>
  <c r="AQ87" i="20"/>
  <c r="L87" i="12" s="1"/>
  <c r="K69" i="20"/>
  <c r="AQ82" i="20"/>
  <c r="L82" i="12" s="1"/>
  <c r="AQ79" i="20"/>
  <c r="L79" i="12" s="1"/>
  <c r="AQ51" i="20"/>
  <c r="L51" i="12" s="1"/>
  <c r="K31" i="20"/>
  <c r="AQ47" i="20"/>
  <c r="L47" i="12" s="1"/>
  <c r="AQ13" i="20"/>
  <c r="L13" i="12" s="1"/>
  <c r="AC6" i="20"/>
  <c r="AE49" i="20"/>
  <c r="AE31" i="20"/>
  <c r="AQ111" i="20"/>
  <c r="L111" i="12" s="1"/>
  <c r="AQ108" i="20"/>
  <c r="L108" i="12" s="1"/>
  <c r="AQ106" i="20"/>
  <c r="L106" i="12" s="1"/>
  <c r="AQ104" i="20"/>
  <c r="L104" i="12" s="1"/>
  <c r="AQ97" i="20"/>
  <c r="L97" i="12" s="1"/>
  <c r="AQ71" i="20"/>
  <c r="L71" i="12" s="1"/>
  <c r="AO69" i="20"/>
  <c r="AN69" i="20"/>
  <c r="AQ67" i="20"/>
  <c r="L67" i="12" s="1"/>
  <c r="AQ52" i="20"/>
  <c r="L52" i="12" s="1"/>
  <c r="AO49" i="20"/>
  <c r="AN49" i="20"/>
  <c r="AQ33" i="20"/>
  <c r="L33" i="12" s="1"/>
  <c r="G31" i="20"/>
  <c r="AO31" i="20"/>
  <c r="AN31" i="20"/>
  <c r="AQ21" i="20"/>
  <c r="L21" i="12" s="1"/>
  <c r="G18" i="20"/>
  <c r="AO18" i="20"/>
  <c r="AN18" i="20"/>
  <c r="AQ16" i="20"/>
  <c r="L16" i="12" s="1"/>
  <c r="AQ11" i="20"/>
  <c r="L11" i="12" s="1"/>
  <c r="AQ7" i="20"/>
  <c r="AO115" i="20"/>
  <c r="AQ116" i="20"/>
  <c r="L116" i="12" s="1"/>
  <c r="AN115" i="20"/>
  <c r="AU98" i="20"/>
  <c r="P98" i="12" s="1"/>
  <c r="AQ50" i="20"/>
  <c r="L50" i="12" s="1"/>
  <c r="AI31" i="20"/>
  <c r="AI18" i="20"/>
  <c r="AG6" i="20"/>
  <c r="AO8" i="20"/>
  <c r="AQ12" i="20"/>
  <c r="L12" i="12" s="1"/>
  <c r="AN8" i="20"/>
  <c r="AQ10" i="20"/>
  <c r="L10" i="12" s="1"/>
  <c r="G69" i="22"/>
  <c r="BG10" i="22"/>
  <c r="V10" i="12" s="1"/>
  <c r="BG12" i="22"/>
  <c r="V12" i="12" s="1"/>
  <c r="BG14" i="22"/>
  <c r="V14" i="12" s="1"/>
  <c r="BG16" i="22"/>
  <c r="V16" i="12" s="1"/>
  <c r="BG124" i="22"/>
  <c r="V124" i="12" s="1"/>
  <c r="BG32" i="22"/>
  <c r="V32" i="12" s="1"/>
  <c r="BG34" i="22"/>
  <c r="V34" i="12" s="1"/>
  <c r="BG36" i="22"/>
  <c r="V36" i="12" s="1"/>
  <c r="BG38" i="22"/>
  <c r="V38" i="12" s="1"/>
  <c r="BG40" i="22"/>
  <c r="V40" i="12" s="1"/>
  <c r="BG48" i="22"/>
  <c r="V48" i="12" s="1"/>
  <c r="BG57" i="22"/>
  <c r="V57" i="12" s="1"/>
  <c r="BG60" i="22"/>
  <c r="V60" i="12" s="1"/>
  <c r="BG62" i="22"/>
  <c r="V62" i="12" s="1"/>
  <c r="BG64" i="22"/>
  <c r="V64" i="12" s="1"/>
  <c r="BG66" i="22"/>
  <c r="V66" i="12" s="1"/>
  <c r="BG68" i="22"/>
  <c r="V68" i="12" s="1"/>
  <c r="BG70" i="22"/>
  <c r="V70" i="12" s="1"/>
  <c r="BG71" i="22"/>
  <c r="V71" i="12" s="1"/>
  <c r="BG72" i="22"/>
  <c r="V72" i="12" s="1"/>
  <c r="BG73" i="22"/>
  <c r="V73" i="12" s="1"/>
  <c r="BG74" i="22"/>
  <c r="V74" i="12" s="1"/>
  <c r="BG75" i="22"/>
  <c r="V75" i="12" s="1"/>
  <c r="BG76" i="22"/>
  <c r="V76" i="12" s="1"/>
  <c r="BG77" i="22"/>
  <c r="V77" i="12" s="1"/>
  <c r="BG78" i="22"/>
  <c r="V78" i="12" s="1"/>
  <c r="BG79" i="22"/>
  <c r="V79" i="12" s="1"/>
  <c r="BG80" i="22"/>
  <c r="V80" i="12" s="1"/>
  <c r="BG81" i="22"/>
  <c r="V81" i="12" s="1"/>
  <c r="BG82" i="22"/>
  <c r="V82" i="12" s="1"/>
  <c r="BG84" i="22"/>
  <c r="V84" i="12" s="1"/>
  <c r="BG85" i="22"/>
  <c r="V85" i="12" s="1"/>
  <c r="BG86" i="22"/>
  <c r="V86" i="12" s="1"/>
  <c r="BG87" i="22"/>
  <c r="V87" i="12" s="1"/>
  <c r="BG88" i="22"/>
  <c r="V88" i="12" s="1"/>
  <c r="BG89" i="22"/>
  <c r="V89" i="12" s="1"/>
  <c r="BG90" i="22"/>
  <c r="V90" i="12" s="1"/>
  <c r="BG91" i="22"/>
  <c r="V91" i="12" s="1"/>
  <c r="BG92" i="22"/>
  <c r="V92" i="12" s="1"/>
  <c r="BG93" i="22"/>
  <c r="V93" i="12" s="1"/>
  <c r="BG94" i="22"/>
  <c r="V94" i="12" s="1"/>
  <c r="BG95" i="22"/>
  <c r="V95" i="12" s="1"/>
  <c r="BG96" i="22"/>
  <c r="V96" i="12" s="1"/>
  <c r="BG97" i="22"/>
  <c r="V97" i="12" s="1"/>
  <c r="BG98" i="22"/>
  <c r="V98" i="12" s="1"/>
  <c r="BG99" i="22"/>
  <c r="V99" i="12" s="1"/>
  <c r="BG100" i="22"/>
  <c r="V100" i="12" s="1"/>
  <c r="BG101" i="22"/>
  <c r="V101" i="12" s="1"/>
  <c r="BG102" i="22"/>
  <c r="V102" i="12" s="1"/>
  <c r="BG103" i="22"/>
  <c r="V103" i="12" s="1"/>
  <c r="BG104" i="22"/>
  <c r="V104" i="12" s="1"/>
  <c r="BG105" i="22"/>
  <c r="V105" i="12" s="1"/>
  <c r="BG106" i="22"/>
  <c r="V106" i="12" s="1"/>
  <c r="BG107" i="22"/>
  <c r="V107" i="12" s="1"/>
  <c r="BG108" i="22"/>
  <c r="V108" i="12" s="1"/>
  <c r="BG109" i="22"/>
  <c r="V109" i="12" s="1"/>
  <c r="BG110" i="22"/>
  <c r="BG111" i="22"/>
  <c r="BG116" i="22"/>
  <c r="BG117" i="22"/>
  <c r="V117" i="12" s="1"/>
  <c r="BG118" i="22"/>
  <c r="V118" i="12" s="1"/>
  <c r="BG119" i="22"/>
  <c r="V119" i="12" s="1"/>
  <c r="BG120" i="22"/>
  <c r="V120" i="12" s="1"/>
  <c r="BG121" i="22"/>
  <c r="V121" i="12" s="1"/>
  <c r="BG122" i="22"/>
  <c r="V122" i="12" s="1"/>
  <c r="BG7" i="22"/>
  <c r="BG41" i="22"/>
  <c r="V41" i="12" s="1"/>
  <c r="X6" i="20"/>
  <c r="AH6" i="20"/>
  <c r="O18" i="20"/>
  <c r="AL6" i="20"/>
  <c r="AJ6" i="20"/>
  <c r="AK6" i="20"/>
  <c r="AF6" i="20"/>
  <c r="AU7" i="20"/>
  <c r="AB6" i="20"/>
  <c r="AD6" i="20"/>
  <c r="AU60" i="20"/>
  <c r="P60" i="12" s="1"/>
  <c r="Y6" i="20"/>
  <c r="AU29" i="20"/>
  <c r="P29" i="12" s="1"/>
  <c r="U6" i="20"/>
  <c r="AU16" i="20"/>
  <c r="P16" i="12" s="1"/>
  <c r="S18" i="20"/>
  <c r="AU19" i="20"/>
  <c r="P19" i="12" s="1"/>
  <c r="AU20" i="20"/>
  <c r="P20" i="12" s="1"/>
  <c r="AU21" i="20"/>
  <c r="P21" i="12" s="1"/>
  <c r="AU22" i="20"/>
  <c r="P22" i="12" s="1"/>
  <c r="AU23" i="20"/>
  <c r="P23" i="12" s="1"/>
  <c r="AU32" i="20"/>
  <c r="P32" i="12" s="1"/>
  <c r="AU33" i="20"/>
  <c r="P33" i="12" s="1"/>
  <c r="AU34" i="20"/>
  <c r="P34" i="12" s="1"/>
  <c r="AU35" i="20"/>
  <c r="P35" i="12" s="1"/>
  <c r="AU36" i="20"/>
  <c r="P36" i="12" s="1"/>
  <c r="AU37" i="20"/>
  <c r="P37" i="12" s="1"/>
  <c r="AU38" i="20"/>
  <c r="P38" i="12" s="1"/>
  <c r="AU39" i="20"/>
  <c r="P39" i="12" s="1"/>
  <c r="AU40" i="20"/>
  <c r="P40" i="12" s="1"/>
  <c r="AU41" i="20"/>
  <c r="P41" i="12" s="1"/>
  <c r="AU42" i="20"/>
  <c r="P42" i="12" s="1"/>
  <c r="AU43" i="20"/>
  <c r="P43" i="12" s="1"/>
  <c r="AU44" i="20"/>
  <c r="P44" i="12" s="1"/>
  <c r="AU45" i="20"/>
  <c r="P45" i="12" s="1"/>
  <c r="AU46" i="20"/>
  <c r="P46" i="12" s="1"/>
  <c r="AU47" i="20"/>
  <c r="P47" i="12" s="1"/>
  <c r="AU48" i="20"/>
  <c r="P48" i="12" s="1"/>
  <c r="Q6" i="20"/>
  <c r="AU52" i="20"/>
  <c r="P52" i="12" s="1"/>
  <c r="AU68" i="20"/>
  <c r="P68" i="12" s="1"/>
  <c r="P6" i="20"/>
  <c r="R6" i="20"/>
  <c r="AU90" i="20"/>
  <c r="P90" i="12" s="1"/>
  <c r="AU117" i="20"/>
  <c r="P117" i="12" s="1"/>
  <c r="AU87" i="20"/>
  <c r="P87" i="12" s="1"/>
  <c r="AU94" i="20"/>
  <c r="P94" i="12" s="1"/>
  <c r="AU56" i="20"/>
  <c r="P56" i="12" s="1"/>
  <c r="AU64" i="20"/>
  <c r="P64" i="12" s="1"/>
  <c r="AU12" i="20"/>
  <c r="AU10" i="20"/>
  <c r="P10" i="12" s="1"/>
  <c r="AU14" i="20"/>
  <c r="P14" i="12" s="1"/>
  <c r="AU124" i="20"/>
  <c r="P124" i="12" s="1"/>
  <c r="I6" i="20"/>
  <c r="AU24" i="20"/>
  <c r="P24" i="12" s="1"/>
  <c r="AU27" i="20"/>
  <c r="P27" i="12" s="1"/>
  <c r="AU50" i="20"/>
  <c r="P50" i="12" s="1"/>
  <c r="AU54" i="20"/>
  <c r="P54" i="12" s="1"/>
  <c r="AU58" i="20"/>
  <c r="P58" i="12" s="1"/>
  <c r="AU62" i="20"/>
  <c r="P62" i="12" s="1"/>
  <c r="AU66" i="20"/>
  <c r="P66" i="12" s="1"/>
  <c r="AU85" i="20"/>
  <c r="P85" i="12" s="1"/>
  <c r="AU92" i="20"/>
  <c r="P92" i="12" s="1"/>
  <c r="AU96" i="20"/>
  <c r="P96" i="12" s="1"/>
  <c r="AU100" i="20"/>
  <c r="P100" i="12" s="1"/>
  <c r="H6" i="20"/>
  <c r="J6" i="20"/>
  <c r="AU116" i="20"/>
  <c r="P116" i="12" s="1"/>
  <c r="AU119" i="20"/>
  <c r="P119" i="12" s="1"/>
  <c r="AU122" i="20"/>
  <c r="P122" i="12" s="1"/>
  <c r="AU118" i="20"/>
  <c r="P118" i="12" s="1"/>
  <c r="AU120" i="20"/>
  <c r="P120" i="12" s="1"/>
  <c r="AU121" i="20"/>
  <c r="P121" i="12" s="1"/>
  <c r="AU84" i="20"/>
  <c r="P84" i="12" s="1"/>
  <c r="AU86" i="20"/>
  <c r="P86" i="12" s="1"/>
  <c r="AU88" i="20"/>
  <c r="P88" i="12" s="1"/>
  <c r="AU89" i="20"/>
  <c r="P89" i="12" s="1"/>
  <c r="AU91" i="20"/>
  <c r="P91" i="12" s="1"/>
  <c r="AU93" i="20"/>
  <c r="P93" i="12" s="1"/>
  <c r="AU95" i="20"/>
  <c r="P95" i="12" s="1"/>
  <c r="AU97" i="20"/>
  <c r="P97" i="12" s="1"/>
  <c r="AU99" i="20"/>
  <c r="P99" i="12" s="1"/>
  <c r="AU101" i="20"/>
  <c r="P101" i="12" s="1"/>
  <c r="AU103" i="20"/>
  <c r="P103" i="12" s="1"/>
  <c r="AU104" i="20"/>
  <c r="P104" i="12" s="1"/>
  <c r="AU105" i="20"/>
  <c r="P105" i="12" s="1"/>
  <c r="AU106" i="20"/>
  <c r="P106" i="12" s="1"/>
  <c r="AU107" i="20"/>
  <c r="P107" i="12" s="1"/>
  <c r="AU108" i="20"/>
  <c r="P108" i="12" s="1"/>
  <c r="AU109" i="20"/>
  <c r="P109" i="12" s="1"/>
  <c r="AU110" i="20"/>
  <c r="P110" i="12" s="1"/>
  <c r="AU111" i="20"/>
  <c r="P111" i="12" s="1"/>
  <c r="G69" i="20"/>
  <c r="AU70" i="20"/>
  <c r="P70" i="12" s="1"/>
  <c r="AU71" i="20"/>
  <c r="P71" i="12" s="1"/>
  <c r="AU72" i="20"/>
  <c r="P72" i="12" s="1"/>
  <c r="AU73" i="20"/>
  <c r="P73" i="12" s="1"/>
  <c r="AU74" i="20"/>
  <c r="P74" i="12" s="1"/>
  <c r="AU75" i="20"/>
  <c r="P75" i="12" s="1"/>
  <c r="AU76" i="20"/>
  <c r="P76" i="12" s="1"/>
  <c r="AU77" i="20"/>
  <c r="P77" i="12" s="1"/>
  <c r="AU78" i="20"/>
  <c r="P78" i="12" s="1"/>
  <c r="AU79" i="20"/>
  <c r="P79" i="12" s="1"/>
  <c r="AU80" i="20"/>
  <c r="P80" i="12" s="1"/>
  <c r="AU81" i="20"/>
  <c r="P81" i="12" s="1"/>
  <c r="AU82" i="20"/>
  <c r="P82" i="12" s="1"/>
  <c r="G49" i="20"/>
  <c r="AU51" i="20"/>
  <c r="P51" i="12" s="1"/>
  <c r="AU53" i="20"/>
  <c r="P53" i="12" s="1"/>
  <c r="AU55" i="20"/>
  <c r="P55" i="12" s="1"/>
  <c r="AU57" i="20"/>
  <c r="P57" i="12" s="1"/>
  <c r="AU59" i="20"/>
  <c r="P59" i="12" s="1"/>
  <c r="AU61" i="20"/>
  <c r="P61" i="12" s="1"/>
  <c r="AU63" i="20"/>
  <c r="P63" i="12" s="1"/>
  <c r="AU65" i="20"/>
  <c r="P65" i="12" s="1"/>
  <c r="AU67" i="20"/>
  <c r="P67" i="12" s="1"/>
  <c r="E6" i="20"/>
  <c r="AU25" i="20"/>
  <c r="P25" i="12" s="1"/>
  <c r="AU26" i="20"/>
  <c r="P26" i="12" s="1"/>
  <c r="AU28" i="20"/>
  <c r="P28" i="12" s="1"/>
  <c r="AU30" i="20"/>
  <c r="P30" i="12" s="1"/>
  <c r="F6" i="20"/>
  <c r="AU9" i="20"/>
  <c r="P9" i="12" s="1"/>
  <c r="AU11" i="20"/>
  <c r="P11" i="12" s="1"/>
  <c r="AU13" i="20"/>
  <c r="P13" i="12" s="1"/>
  <c r="P15" i="12"/>
  <c r="AU17" i="20"/>
  <c r="AU102" i="20"/>
  <c r="P102" i="12" s="1"/>
  <c r="AQ125" i="20" l="1"/>
  <c r="BC125" i="22"/>
  <c r="V11" i="12"/>
  <c r="BG125" i="22"/>
  <c r="P17" i="12"/>
  <c r="AU125" i="20"/>
  <c r="DJ113" i="17"/>
  <c r="DJ114" i="17"/>
  <c r="BC115" i="22"/>
  <c r="R115" i="12" s="1"/>
  <c r="DJ112" i="17"/>
  <c r="DJ123" i="17"/>
  <c r="BC49" i="22"/>
  <c r="R49" i="12" s="1"/>
  <c r="BC8" i="22"/>
  <c r="R8" i="12" s="1"/>
  <c r="BC31" i="22"/>
  <c r="R31" i="12" s="1"/>
  <c r="BC83" i="22"/>
  <c r="R83" i="12" s="1"/>
  <c r="BC18" i="22"/>
  <c r="R18" i="12" s="1"/>
  <c r="AZ6" i="22"/>
  <c r="BA6" i="22"/>
  <c r="BC69" i="22"/>
  <c r="R69" i="12" s="1"/>
  <c r="P12" i="12"/>
  <c r="BB6" i="22"/>
  <c r="V116" i="12"/>
  <c r="W6" i="20"/>
  <c r="AU6" i="22"/>
  <c r="AE6" i="22"/>
  <c r="AI6" i="22"/>
  <c r="AQ6" i="22"/>
  <c r="K6" i="22"/>
  <c r="BE8" i="22"/>
  <c r="T8" i="12" s="1"/>
  <c r="AQ8" i="20"/>
  <c r="L8" i="12" s="1"/>
  <c r="AO6" i="20"/>
  <c r="AN6" i="20"/>
  <c r="AP6" i="20"/>
  <c r="AS6" i="20" s="1"/>
  <c r="AS115" i="20"/>
  <c r="N115" i="12" s="1"/>
  <c r="AS8" i="20"/>
  <c r="N8" i="12" s="1"/>
  <c r="R7" i="12"/>
  <c r="H7" i="12"/>
  <c r="P7" i="12"/>
  <c r="V7" i="12"/>
  <c r="L7" i="12"/>
  <c r="O6" i="22"/>
  <c r="T115" i="12"/>
  <c r="AQ115" i="20"/>
  <c r="L115" i="12" s="1"/>
  <c r="W6" i="22"/>
  <c r="AA6" i="22"/>
  <c r="O6" i="20"/>
  <c r="AM6" i="20"/>
  <c r="AA6" i="20"/>
  <c r="S6" i="22"/>
  <c r="BE19" i="22"/>
  <c r="T19" i="12" s="1"/>
  <c r="BE122" i="22"/>
  <c r="T122" i="12" s="1"/>
  <c r="BG31" i="22"/>
  <c r="AM6" i="22"/>
  <c r="BG49" i="22"/>
  <c r="BG18" i="22"/>
  <c r="V18" i="12" s="1"/>
  <c r="BG8" i="22"/>
  <c r="V8" i="12" s="1"/>
  <c r="BG69" i="22"/>
  <c r="V69" i="12" s="1"/>
  <c r="BG83" i="22"/>
  <c r="V83" i="12" s="1"/>
  <c r="BG115" i="22"/>
  <c r="V115" i="12" s="1"/>
  <c r="BE22" i="22"/>
  <c r="T22" i="12" s="1"/>
  <c r="BE31" i="22"/>
  <c r="T31" i="12" s="1"/>
  <c r="BE18" i="22"/>
  <c r="T18" i="12" s="1"/>
  <c r="BE52" i="22"/>
  <c r="T52" i="12" s="1"/>
  <c r="T105" i="12"/>
  <c r="BE95" i="22"/>
  <c r="T95" i="12" s="1"/>
  <c r="BE120" i="22"/>
  <c r="T120" i="12" s="1"/>
  <c r="BE109" i="22"/>
  <c r="T109" i="12" s="1"/>
  <c r="BE88" i="22"/>
  <c r="T88" i="12" s="1"/>
  <c r="BE76" i="22"/>
  <c r="T76" i="12" s="1"/>
  <c r="BE29" i="22"/>
  <c r="T29" i="12" s="1"/>
  <c r="BE99" i="22"/>
  <c r="T99" i="12" s="1"/>
  <c r="BE91" i="22"/>
  <c r="T91" i="12" s="1"/>
  <c r="BE84" i="22"/>
  <c r="T84" i="12" s="1"/>
  <c r="BE80" i="22"/>
  <c r="T80" i="12" s="1"/>
  <c r="BE72" i="22"/>
  <c r="T72" i="12" s="1"/>
  <c r="BE42" i="22"/>
  <c r="T42" i="12" s="1"/>
  <c r="T49" i="12"/>
  <c r="BE7" i="22"/>
  <c r="AQ69" i="20"/>
  <c r="L69" i="12" s="1"/>
  <c r="K6" i="20"/>
  <c r="S6" i="20"/>
  <c r="AE6" i="20"/>
  <c r="AQ49" i="20"/>
  <c r="L49" i="12" s="1"/>
  <c r="L83" i="12"/>
  <c r="AQ31" i="20"/>
  <c r="L31" i="12" s="1"/>
  <c r="AS31" i="20"/>
  <c r="N31" i="12" s="1"/>
  <c r="AU18" i="20"/>
  <c r="P18" i="12" s="1"/>
  <c r="AQ18" i="20"/>
  <c r="L18" i="12" s="1"/>
  <c r="AI6" i="20"/>
  <c r="BE121" i="22"/>
  <c r="T121" i="12" s="1"/>
  <c r="BE118" i="22"/>
  <c r="T118" i="12" s="1"/>
  <c r="BE111" i="22"/>
  <c r="T111" i="12" s="1"/>
  <c r="BE107" i="22"/>
  <c r="T107" i="12" s="1"/>
  <c r="BE103" i="22"/>
  <c r="T103" i="12" s="1"/>
  <c r="BE101" i="22"/>
  <c r="T101" i="12" s="1"/>
  <c r="BE97" i="22"/>
  <c r="T97" i="12" s="1"/>
  <c r="BE93" i="22"/>
  <c r="T93" i="12" s="1"/>
  <c r="BE89" i="22"/>
  <c r="T89" i="12" s="1"/>
  <c r="BE86" i="22"/>
  <c r="T86" i="12" s="1"/>
  <c r="BE54" i="22"/>
  <c r="T54" i="12" s="1"/>
  <c r="BE50" i="22"/>
  <c r="T50" i="12" s="1"/>
  <c r="BE78" i="22"/>
  <c r="T78" i="12" s="1"/>
  <c r="BE74" i="22"/>
  <c r="T74" i="12" s="1"/>
  <c r="BE70" i="22"/>
  <c r="T70" i="12" s="1"/>
  <c r="BE44" i="22"/>
  <c r="T44" i="12" s="1"/>
  <c r="BE41" i="22"/>
  <c r="T41" i="12" s="1"/>
  <c r="BE27" i="22"/>
  <c r="T27" i="12" s="1"/>
  <c r="BE24" i="22"/>
  <c r="T24" i="12" s="1"/>
  <c r="BE20" i="22"/>
  <c r="T20" i="12" s="1"/>
  <c r="BE119" i="22"/>
  <c r="T119" i="12" s="1"/>
  <c r="BE117" i="22"/>
  <c r="T117" i="12" s="1"/>
  <c r="BE116" i="22"/>
  <c r="T116" i="12" s="1"/>
  <c r="BE110" i="22"/>
  <c r="T110" i="12" s="1"/>
  <c r="BE108" i="22"/>
  <c r="T108" i="12" s="1"/>
  <c r="BE106" i="22"/>
  <c r="T106" i="12" s="1"/>
  <c r="BE104" i="22"/>
  <c r="T104" i="12" s="1"/>
  <c r="BE102" i="22"/>
  <c r="T102" i="12" s="1"/>
  <c r="BE100" i="22"/>
  <c r="T100" i="12" s="1"/>
  <c r="BE98" i="22"/>
  <c r="T98" i="12" s="1"/>
  <c r="BE96" i="22"/>
  <c r="T96" i="12" s="1"/>
  <c r="BE94" i="22"/>
  <c r="T94" i="12" s="1"/>
  <c r="BE92" i="22"/>
  <c r="T92" i="12" s="1"/>
  <c r="BE90" i="22"/>
  <c r="T90" i="12" s="1"/>
  <c r="BE87" i="22"/>
  <c r="T87" i="12" s="1"/>
  <c r="BE85" i="22"/>
  <c r="T85" i="12" s="1"/>
  <c r="BE55" i="22"/>
  <c r="T55" i="12" s="1"/>
  <c r="BE53" i="22"/>
  <c r="T53" i="12" s="1"/>
  <c r="BE51" i="22"/>
  <c r="T51" i="12" s="1"/>
  <c r="T83" i="12"/>
  <c r="BE79" i="22"/>
  <c r="T79" i="12" s="1"/>
  <c r="BE77" i="22"/>
  <c r="T77" i="12" s="1"/>
  <c r="BE75" i="22"/>
  <c r="T75" i="12" s="1"/>
  <c r="BE73" i="22"/>
  <c r="T73" i="12" s="1"/>
  <c r="BE71" i="22"/>
  <c r="T71" i="12" s="1"/>
  <c r="BE46" i="22"/>
  <c r="T46" i="12" s="1"/>
  <c r="BE45" i="22"/>
  <c r="T45" i="12" s="1"/>
  <c r="BE43" i="22"/>
  <c r="T43" i="12" s="1"/>
  <c r="T69" i="12"/>
  <c r="BE30" i="22"/>
  <c r="T30" i="12" s="1"/>
  <c r="BE28" i="22"/>
  <c r="T28" i="12" s="1"/>
  <c r="BE26" i="22"/>
  <c r="T26" i="12" s="1"/>
  <c r="BE25" i="22"/>
  <c r="T25" i="12" s="1"/>
  <c r="BE23" i="22"/>
  <c r="T23" i="12" s="1"/>
  <c r="BE21" i="22"/>
  <c r="T21" i="12" s="1"/>
  <c r="G6" i="22"/>
  <c r="BE82" i="22"/>
  <c r="T82" i="12" s="1"/>
  <c r="BE81" i="22"/>
  <c r="T81" i="12" s="1"/>
  <c r="BE68" i="22"/>
  <c r="T68" i="12" s="1"/>
  <c r="BE67" i="22"/>
  <c r="T67" i="12" s="1"/>
  <c r="BE66" i="22"/>
  <c r="T66" i="12" s="1"/>
  <c r="BE65" i="22"/>
  <c r="T65" i="12" s="1"/>
  <c r="BE64" i="22"/>
  <c r="T64" i="12" s="1"/>
  <c r="BE63" i="22"/>
  <c r="T63" i="12" s="1"/>
  <c r="BE62" i="22"/>
  <c r="T62" i="12" s="1"/>
  <c r="BE61" i="22"/>
  <c r="T61" i="12" s="1"/>
  <c r="BE60" i="22"/>
  <c r="T60" i="12" s="1"/>
  <c r="BE59" i="22"/>
  <c r="T59" i="12" s="1"/>
  <c r="BE58" i="22"/>
  <c r="T58" i="12" s="1"/>
  <c r="BE57" i="22"/>
  <c r="T57" i="12" s="1"/>
  <c r="BE56" i="22"/>
  <c r="T56" i="12" s="1"/>
  <c r="BE48" i="22"/>
  <c r="T48" i="12" s="1"/>
  <c r="BE47" i="22"/>
  <c r="T47" i="12" s="1"/>
  <c r="BE40" i="22"/>
  <c r="T40" i="12" s="1"/>
  <c r="BE39" i="22"/>
  <c r="T39" i="12" s="1"/>
  <c r="BE38" i="22"/>
  <c r="T38" i="12" s="1"/>
  <c r="BE37" i="22"/>
  <c r="T37" i="12" s="1"/>
  <c r="BE36" i="22"/>
  <c r="T36" i="12" s="1"/>
  <c r="BE35" i="22"/>
  <c r="T35" i="12" s="1"/>
  <c r="BE34" i="22"/>
  <c r="T34" i="12" s="1"/>
  <c r="BE33" i="22"/>
  <c r="T33" i="12" s="1"/>
  <c r="BE32" i="22"/>
  <c r="T32" i="12" s="1"/>
  <c r="BE124" i="22"/>
  <c r="T124" i="12" s="1"/>
  <c r="BE17" i="22"/>
  <c r="T17" i="12" s="1"/>
  <c r="BE16" i="22"/>
  <c r="T16" i="12" s="1"/>
  <c r="BE15" i="22"/>
  <c r="T15" i="12" s="1"/>
  <c r="BE14" i="22"/>
  <c r="T14" i="12" s="1"/>
  <c r="BE13" i="22"/>
  <c r="T13" i="12" s="1"/>
  <c r="BE12" i="22"/>
  <c r="T12" i="12" s="1"/>
  <c r="BE11" i="22"/>
  <c r="T11" i="12" s="1"/>
  <c r="BE10" i="22"/>
  <c r="T10" i="12" s="1"/>
  <c r="BE9" i="22"/>
  <c r="T9" i="12" s="1"/>
  <c r="G6" i="20"/>
  <c r="AU49" i="20"/>
  <c r="P49" i="12" s="1"/>
  <c r="AU8" i="20"/>
  <c r="P8" i="12" s="1"/>
  <c r="AU31" i="20"/>
  <c r="P31" i="12" s="1"/>
  <c r="AU69" i="20"/>
  <c r="P69" i="12" s="1"/>
  <c r="AU83" i="20"/>
  <c r="P83" i="12" s="1"/>
  <c r="AU115" i="20"/>
  <c r="P115" i="12" s="1"/>
  <c r="AS70" i="20"/>
  <c r="N70" i="12" s="1"/>
  <c r="AS111" i="20"/>
  <c r="N111" i="12" s="1"/>
  <c r="AS110" i="20"/>
  <c r="N110" i="12" s="1"/>
  <c r="AS109" i="20"/>
  <c r="N109" i="12" s="1"/>
  <c r="AS108" i="20"/>
  <c r="N108" i="12" s="1"/>
  <c r="AS107" i="20"/>
  <c r="N107" i="12" s="1"/>
  <c r="AS106" i="20"/>
  <c r="N106" i="12" s="1"/>
  <c r="AS105" i="20"/>
  <c r="N105" i="12" s="1"/>
  <c r="AS104" i="20"/>
  <c r="N104" i="12" s="1"/>
  <c r="AS103" i="20"/>
  <c r="N103" i="12" s="1"/>
  <c r="AS102" i="20"/>
  <c r="N102" i="12" s="1"/>
  <c r="AS72" i="20"/>
  <c r="N72" i="12" s="1"/>
  <c r="AS69" i="20"/>
  <c r="N69" i="12" s="1"/>
  <c r="N83" i="12"/>
  <c r="AS82" i="20"/>
  <c r="N82" i="12" s="1"/>
  <c r="AS81" i="20"/>
  <c r="N81" i="12" s="1"/>
  <c r="AS80" i="20"/>
  <c r="N80" i="12" s="1"/>
  <c r="AS79" i="20"/>
  <c r="N79" i="12" s="1"/>
  <c r="AS78" i="20"/>
  <c r="N78" i="12" s="1"/>
  <c r="AS77" i="20"/>
  <c r="N77" i="12" s="1"/>
  <c r="AS76" i="20"/>
  <c r="N76" i="12" s="1"/>
  <c r="AS75" i="20"/>
  <c r="N75" i="12" s="1"/>
  <c r="AS74" i="20"/>
  <c r="N74" i="12" s="1"/>
  <c r="AS73" i="20"/>
  <c r="N73" i="12" s="1"/>
  <c r="AS71" i="20"/>
  <c r="N71" i="12" s="1"/>
  <c r="AS49" i="20"/>
  <c r="N49" i="12" s="1"/>
  <c r="AS48" i="20"/>
  <c r="N48" i="12" s="1"/>
  <c r="AS47" i="20"/>
  <c r="N47" i="12" s="1"/>
  <c r="AS46" i="20"/>
  <c r="N46" i="12" s="1"/>
  <c r="AS45" i="20"/>
  <c r="N45" i="12" s="1"/>
  <c r="AS44" i="20"/>
  <c r="N44" i="12" s="1"/>
  <c r="AS43" i="20"/>
  <c r="N43" i="12" s="1"/>
  <c r="AS42" i="20"/>
  <c r="N42" i="12" s="1"/>
  <c r="AS41" i="20"/>
  <c r="N41" i="12" s="1"/>
  <c r="AS40" i="20"/>
  <c r="N40" i="12" s="1"/>
  <c r="AS39" i="20"/>
  <c r="N39" i="12" s="1"/>
  <c r="AS38" i="20"/>
  <c r="N38" i="12" s="1"/>
  <c r="AS37" i="20"/>
  <c r="N37" i="12" s="1"/>
  <c r="AS36" i="20"/>
  <c r="N36" i="12" s="1"/>
  <c r="AS35" i="20"/>
  <c r="N35" i="12" s="1"/>
  <c r="AS34" i="20"/>
  <c r="N34" i="12" s="1"/>
  <c r="AS33" i="20"/>
  <c r="N33" i="12" s="1"/>
  <c r="AS32" i="20"/>
  <c r="N32" i="12" s="1"/>
  <c r="AS101" i="20"/>
  <c r="N101" i="12" s="1"/>
  <c r="AS100" i="20"/>
  <c r="N100" i="12" s="1"/>
  <c r="AS99" i="20"/>
  <c r="N99" i="12" s="1"/>
  <c r="AS98" i="20"/>
  <c r="N98" i="12" s="1"/>
  <c r="AS97" i="20"/>
  <c r="N97" i="12" s="1"/>
  <c r="AS96" i="20"/>
  <c r="N96" i="12" s="1"/>
  <c r="AS95" i="20"/>
  <c r="N95" i="12" s="1"/>
  <c r="AS94" i="20"/>
  <c r="N94" i="12" s="1"/>
  <c r="AS93" i="20"/>
  <c r="N93" i="12" s="1"/>
  <c r="AS92" i="20"/>
  <c r="N92" i="12" s="1"/>
  <c r="AS91" i="20"/>
  <c r="N91" i="12" s="1"/>
  <c r="AS90" i="20"/>
  <c r="N90" i="12" s="1"/>
  <c r="AS89" i="20"/>
  <c r="N89" i="12" s="1"/>
  <c r="AS88" i="20"/>
  <c r="N88" i="12" s="1"/>
  <c r="AS87" i="20"/>
  <c r="N87" i="12" s="1"/>
  <c r="AS86" i="20"/>
  <c r="N86" i="12" s="1"/>
  <c r="AS85" i="20"/>
  <c r="N85" i="12" s="1"/>
  <c r="AS84" i="20"/>
  <c r="N84" i="12" s="1"/>
  <c r="AS68" i="20"/>
  <c r="N68" i="12" s="1"/>
  <c r="AS67" i="20"/>
  <c r="N67" i="12" s="1"/>
  <c r="AS66" i="20"/>
  <c r="N66" i="12" s="1"/>
  <c r="AS65" i="20"/>
  <c r="N65" i="12" s="1"/>
  <c r="AS122" i="20"/>
  <c r="N122" i="12" s="1"/>
  <c r="AS121" i="20"/>
  <c r="N121" i="12" s="1"/>
  <c r="AS120" i="20"/>
  <c r="N120" i="12" s="1"/>
  <c r="AS119" i="20"/>
  <c r="N119" i="12" s="1"/>
  <c r="AS118" i="20"/>
  <c r="N118" i="12" s="1"/>
  <c r="AS117" i="20"/>
  <c r="N117" i="12" s="1"/>
  <c r="AS116" i="20"/>
  <c r="N116" i="12" s="1"/>
  <c r="AS64" i="20"/>
  <c r="N64" i="12" s="1"/>
  <c r="AS63" i="20"/>
  <c r="N63" i="12" s="1"/>
  <c r="AS62" i="20"/>
  <c r="N62" i="12" s="1"/>
  <c r="AS61" i="20"/>
  <c r="N61" i="12" s="1"/>
  <c r="AS60" i="20"/>
  <c r="N60" i="12" s="1"/>
  <c r="AS59" i="20"/>
  <c r="N59" i="12" s="1"/>
  <c r="AS58" i="20"/>
  <c r="N58" i="12" s="1"/>
  <c r="AS57" i="20"/>
  <c r="N57" i="12" s="1"/>
  <c r="AS56" i="20"/>
  <c r="N56" i="12" s="1"/>
  <c r="AS55" i="20"/>
  <c r="N55" i="12" s="1"/>
  <c r="AS54" i="20"/>
  <c r="N54" i="12" s="1"/>
  <c r="AS53" i="20"/>
  <c r="N53" i="12" s="1"/>
  <c r="AS52" i="20"/>
  <c r="N52" i="12" s="1"/>
  <c r="AS51" i="20"/>
  <c r="N51" i="12" s="1"/>
  <c r="AS50" i="20"/>
  <c r="N50" i="12" s="1"/>
  <c r="AS30" i="20"/>
  <c r="N30" i="12" s="1"/>
  <c r="AS29" i="20"/>
  <c r="N29" i="12" s="1"/>
  <c r="AS28" i="20"/>
  <c r="N28" i="12" s="1"/>
  <c r="AS27" i="20"/>
  <c r="N27" i="12" s="1"/>
  <c r="AS26" i="20"/>
  <c r="N26" i="12" s="1"/>
  <c r="AS25" i="20"/>
  <c r="N25" i="12" s="1"/>
  <c r="AS24" i="20"/>
  <c r="N24" i="12" s="1"/>
  <c r="AS23" i="20"/>
  <c r="N23" i="12" s="1"/>
  <c r="AS124" i="20"/>
  <c r="N124" i="12" s="1"/>
  <c r="AS17" i="20"/>
  <c r="N17" i="12" s="1"/>
  <c r="AS16" i="20"/>
  <c r="N16" i="12" s="1"/>
  <c r="AS15" i="20"/>
  <c r="N15" i="12" s="1"/>
  <c r="AS14" i="20"/>
  <c r="N14" i="12" s="1"/>
  <c r="AS13" i="20"/>
  <c r="N13" i="12" s="1"/>
  <c r="AS12" i="20"/>
  <c r="N12" i="12" s="1"/>
  <c r="AS11" i="20"/>
  <c r="N11" i="12" s="1"/>
  <c r="AS10" i="20"/>
  <c r="N10" i="12" s="1"/>
  <c r="AS9" i="20"/>
  <c r="N9" i="12" s="1"/>
  <c r="AS22" i="20"/>
  <c r="N22" i="12" s="1"/>
  <c r="AS21" i="20"/>
  <c r="N21" i="12" s="1"/>
  <c r="AS20" i="20"/>
  <c r="N20" i="12" s="1"/>
  <c r="AS19" i="20"/>
  <c r="N19" i="12" s="1"/>
  <c r="AS7" i="20"/>
  <c r="AS18" i="20"/>
  <c r="N18" i="12" s="1"/>
  <c r="BE125" i="22" l="1"/>
  <c r="BD112" i="22"/>
  <c r="BD114" i="22"/>
  <c r="BH112" i="22"/>
  <c r="BH114" i="22"/>
  <c r="AS125" i="20"/>
  <c r="AV123" i="20"/>
  <c r="AV114" i="20"/>
  <c r="AR9" i="20"/>
  <c r="AR114" i="20"/>
  <c r="AR123" i="20"/>
  <c r="BH113" i="22"/>
  <c r="BH123" i="22"/>
  <c r="BD113" i="22"/>
  <c r="BD123" i="22"/>
  <c r="AV113" i="20"/>
  <c r="AV112" i="20"/>
  <c r="AR113" i="20"/>
  <c r="AR112" i="20"/>
  <c r="BC6" i="22"/>
  <c r="R6" i="12" s="1"/>
  <c r="AU6" i="20"/>
  <c r="P6" i="12" s="1"/>
  <c r="BG6" i="22"/>
  <c r="V6" i="12" s="1"/>
  <c r="T7" i="12"/>
  <c r="N7" i="12"/>
  <c r="V125" i="12"/>
  <c r="V127" i="12" s="1"/>
  <c r="BD110" i="22"/>
  <c r="R125" i="12"/>
  <c r="AV122" i="20"/>
  <c r="AR119" i="20"/>
  <c r="L125" i="12"/>
  <c r="BD12" i="22"/>
  <c r="BD88" i="22"/>
  <c r="BD65" i="22"/>
  <c r="BD111" i="22"/>
  <c r="BD20" i="22"/>
  <c r="BD74" i="22"/>
  <c r="BE6" i="22"/>
  <c r="T6" i="12" s="1"/>
  <c r="BD27" i="22"/>
  <c r="BD33" i="22"/>
  <c r="BD57" i="22"/>
  <c r="BD81" i="22"/>
  <c r="BD95" i="22"/>
  <c r="BD103" i="22"/>
  <c r="BD24" i="22"/>
  <c r="BD41" i="22"/>
  <c r="BD16" i="22"/>
  <c r="BD37" i="22"/>
  <c r="BD53" i="22"/>
  <c r="BD61" i="22"/>
  <c r="BD42" i="22"/>
  <c r="BD70" i="22"/>
  <c r="BD78" i="22"/>
  <c r="BD84" i="22"/>
  <c r="BD91" i="22"/>
  <c r="BD99" i="22"/>
  <c r="BD120" i="22"/>
  <c r="BD107" i="22"/>
  <c r="BD7" i="22"/>
  <c r="BD22" i="22"/>
  <c r="BD29" i="22"/>
  <c r="BD10" i="22"/>
  <c r="BD14" i="22"/>
  <c r="BD124" i="22"/>
  <c r="BD35" i="22"/>
  <c r="BD39" i="22"/>
  <c r="BD51" i="22"/>
  <c r="BD55" i="22"/>
  <c r="BD59" i="22"/>
  <c r="BD63" i="22"/>
  <c r="BD67" i="22"/>
  <c r="BD44" i="22"/>
  <c r="BD47" i="22"/>
  <c r="BD72" i="22"/>
  <c r="BD76" i="22"/>
  <c r="BD80" i="22"/>
  <c r="BD82" i="22"/>
  <c r="BD86" i="22"/>
  <c r="BD89" i="22"/>
  <c r="BD93" i="22"/>
  <c r="BD97" i="22"/>
  <c r="BD101" i="22"/>
  <c r="BD118" i="22"/>
  <c r="BD121" i="22"/>
  <c r="BD105" i="22"/>
  <c r="BD109" i="22"/>
  <c r="BD6" i="22"/>
  <c r="BD19" i="22"/>
  <c r="BD21" i="22"/>
  <c r="BD23" i="22"/>
  <c r="BD25" i="22"/>
  <c r="BD26" i="22"/>
  <c r="BD28" i="22"/>
  <c r="BD30" i="22"/>
  <c r="BD9" i="22"/>
  <c r="BD11" i="22"/>
  <c r="BD13" i="22"/>
  <c r="BD15" i="22"/>
  <c r="BD17" i="22"/>
  <c r="BD32" i="22"/>
  <c r="BD34" i="22"/>
  <c r="BD36" i="22"/>
  <c r="BD38" i="22"/>
  <c r="BD40" i="22"/>
  <c r="BD50" i="22"/>
  <c r="BD52" i="22"/>
  <c r="BD54" i="22"/>
  <c r="BD56" i="22"/>
  <c r="BD58" i="22"/>
  <c r="BD60" i="22"/>
  <c r="BD62" i="22"/>
  <c r="BD64" i="22"/>
  <c r="BD66" i="22"/>
  <c r="BD68" i="22"/>
  <c r="BD43" i="22"/>
  <c r="BD45" i="22"/>
  <c r="BD46" i="22"/>
  <c r="BD48" i="22"/>
  <c r="BD71" i="22"/>
  <c r="BD73" i="22"/>
  <c r="BD75" i="22"/>
  <c r="BD77" i="22"/>
  <c r="BD79" i="22"/>
  <c r="BD102" i="22"/>
  <c r="BD85" i="22"/>
  <c r="BD87" i="22"/>
  <c r="BD90" i="22"/>
  <c r="BD92" i="22"/>
  <c r="BD94" i="22"/>
  <c r="BD96" i="22"/>
  <c r="BD98" i="22"/>
  <c r="BD100" i="22"/>
  <c r="BD116" i="22"/>
  <c r="BD117" i="22"/>
  <c r="BD119" i="22"/>
  <c r="BD122" i="22"/>
  <c r="BD104" i="22"/>
  <c r="BD106" i="22"/>
  <c r="BD108" i="22"/>
  <c r="AQ6" i="20"/>
  <c r="L6" i="12" s="1"/>
  <c r="AR122" i="20"/>
  <c r="BH110" i="22"/>
  <c r="BH108" i="22"/>
  <c r="BH106" i="22"/>
  <c r="BH104" i="22"/>
  <c r="BH102" i="22"/>
  <c r="BH121" i="22"/>
  <c r="BH120" i="22"/>
  <c r="BH118" i="22"/>
  <c r="BH101" i="22"/>
  <c r="BH99" i="22"/>
  <c r="BH97" i="22"/>
  <c r="BH95" i="22"/>
  <c r="BH93" i="22"/>
  <c r="BH91" i="22"/>
  <c r="BH89" i="22"/>
  <c r="BH88" i="22"/>
  <c r="BH86" i="22"/>
  <c r="BH84" i="22"/>
  <c r="BH79" i="22"/>
  <c r="BH77" i="22"/>
  <c r="BH75" i="22"/>
  <c r="BH73" i="22"/>
  <c r="BH71" i="22"/>
  <c r="BH48" i="22"/>
  <c r="BH46" i="22"/>
  <c r="BH45" i="22"/>
  <c r="BH43" i="22"/>
  <c r="BH68" i="22"/>
  <c r="BH66" i="22"/>
  <c r="BH64" i="22"/>
  <c r="BH62" i="22"/>
  <c r="BH60" i="22"/>
  <c r="BH58" i="22"/>
  <c r="BH56" i="22"/>
  <c r="BH54" i="22"/>
  <c r="BH52" i="22"/>
  <c r="BH50" i="22"/>
  <c r="BH40" i="22"/>
  <c r="BH38" i="22"/>
  <c r="BH36" i="22"/>
  <c r="BH34" i="22"/>
  <c r="BH32" i="22"/>
  <c r="BH17" i="22"/>
  <c r="BH15" i="22"/>
  <c r="BH13" i="22"/>
  <c r="BH11" i="22"/>
  <c r="BH9" i="22"/>
  <c r="BH30" i="22"/>
  <c r="BH28" i="22"/>
  <c r="BH26" i="22"/>
  <c r="BH25" i="22"/>
  <c r="BH23" i="22"/>
  <c r="BH21" i="22"/>
  <c r="BH19" i="22"/>
  <c r="BH6" i="22"/>
  <c r="N6" i="12"/>
  <c r="AR20" i="20"/>
  <c r="AR57" i="20"/>
  <c r="AV48" i="20"/>
  <c r="AR35" i="20"/>
  <c r="AR80" i="20"/>
  <c r="AR23" i="20"/>
  <c r="AR106" i="20"/>
  <c r="AR94" i="20"/>
  <c r="AV45" i="20"/>
  <c r="AR14" i="20"/>
  <c r="AR42" i="20"/>
  <c r="AR30" i="20"/>
  <c r="AR65" i="20"/>
  <c r="AR72" i="20"/>
  <c r="AR87" i="20"/>
  <c r="AR116" i="20"/>
  <c r="AV43" i="20"/>
  <c r="AV66" i="20"/>
  <c r="AR10" i="20"/>
  <c r="AR124" i="20"/>
  <c r="AR39" i="20"/>
  <c r="AR26" i="20"/>
  <c r="AR53" i="20"/>
  <c r="AR61" i="20"/>
  <c r="AR102" i="20"/>
  <c r="AR110" i="20"/>
  <c r="AR76" i="20"/>
  <c r="AR82" i="20"/>
  <c r="AR90" i="20"/>
  <c r="AR98" i="20"/>
  <c r="AR121" i="20"/>
  <c r="AR120" i="20"/>
  <c r="AR118" i="20"/>
  <c r="AR101" i="20"/>
  <c r="AR99" i="20"/>
  <c r="AR97" i="20"/>
  <c r="AR95" i="20"/>
  <c r="AR93" i="20"/>
  <c r="AR91" i="20"/>
  <c r="AR89" i="20"/>
  <c r="AR88" i="20"/>
  <c r="AR86" i="20"/>
  <c r="AR84" i="20"/>
  <c r="AR79" i="20"/>
  <c r="AR77" i="20"/>
  <c r="AR75" i="20"/>
  <c r="AR73" i="20"/>
  <c r="AR71" i="20"/>
  <c r="AR111" i="20"/>
  <c r="AR109" i="20"/>
  <c r="AR107" i="20"/>
  <c r="AR105" i="20"/>
  <c r="AR103" i="20"/>
  <c r="AR68" i="20"/>
  <c r="AR66" i="20"/>
  <c r="AR64" i="20"/>
  <c r="AR62" i="20"/>
  <c r="AR60" i="20"/>
  <c r="AR58" i="20"/>
  <c r="AR56" i="20"/>
  <c r="AR54" i="20"/>
  <c r="AR52" i="20"/>
  <c r="AR50" i="20"/>
  <c r="AR29" i="20"/>
  <c r="AR27" i="20"/>
  <c r="AR24" i="20"/>
  <c r="AR48" i="20"/>
  <c r="AR46" i="20"/>
  <c r="AR45" i="20"/>
  <c r="AR43" i="20"/>
  <c r="AR41" i="20"/>
  <c r="AR40" i="20"/>
  <c r="AR38" i="20"/>
  <c r="AR36" i="20"/>
  <c r="AR34" i="20"/>
  <c r="AR32" i="20"/>
  <c r="AR17" i="20"/>
  <c r="AR15" i="20"/>
  <c r="AR13" i="20"/>
  <c r="AR11" i="20"/>
  <c r="AR21" i="20"/>
  <c r="AR19" i="20"/>
  <c r="AR6" i="20"/>
  <c r="AV118" i="20"/>
  <c r="AV97" i="20"/>
  <c r="AV89" i="20"/>
  <c r="AV110" i="20"/>
  <c r="AV102" i="20"/>
  <c r="AV77" i="20"/>
  <c r="AV68" i="20"/>
  <c r="AV10" i="20"/>
  <c r="AV124" i="20"/>
  <c r="AV39" i="20"/>
  <c r="AV26" i="20"/>
  <c r="AV53" i="20"/>
  <c r="AV61" i="20"/>
  <c r="AV72" i="20"/>
  <c r="AV105" i="20"/>
  <c r="AV92" i="20"/>
  <c r="AR7" i="20"/>
  <c r="AR22" i="20"/>
  <c r="AR12" i="20"/>
  <c r="AR16" i="20"/>
  <c r="AR33" i="20"/>
  <c r="AR37" i="20"/>
  <c r="AR44" i="20"/>
  <c r="AR47" i="20"/>
  <c r="AR25" i="20"/>
  <c r="AR28" i="20"/>
  <c r="AR51" i="20"/>
  <c r="AR55" i="20"/>
  <c r="AR59" i="20"/>
  <c r="AR63" i="20"/>
  <c r="AR67" i="20"/>
  <c r="AR104" i="20"/>
  <c r="AR108" i="20"/>
  <c r="AR70" i="20"/>
  <c r="AR74" i="20"/>
  <c r="AR78" i="20"/>
  <c r="AR81" i="20"/>
  <c r="AR85" i="20"/>
  <c r="AR92" i="20"/>
  <c r="AR96" i="20"/>
  <c r="AR100" i="20"/>
  <c r="AR117" i="20"/>
  <c r="E69" i="17"/>
  <c r="F69" i="17"/>
  <c r="H69" i="17"/>
  <c r="I69" i="17"/>
  <c r="J69" i="17"/>
  <c r="L69" i="17"/>
  <c r="M69" i="17"/>
  <c r="N69" i="17"/>
  <c r="P69" i="17"/>
  <c r="Q69" i="17"/>
  <c r="R69" i="17"/>
  <c r="X69" i="17"/>
  <c r="Y69" i="17"/>
  <c r="Z69" i="17"/>
  <c r="AJ69" i="17"/>
  <c r="AK69" i="17"/>
  <c r="AL69" i="17"/>
  <c r="AR69" i="17"/>
  <c r="AS69" i="17"/>
  <c r="AT69" i="17"/>
  <c r="AV69" i="17"/>
  <c r="AW69" i="17"/>
  <c r="AX69" i="17"/>
  <c r="AZ69" i="17"/>
  <c r="BA69" i="17"/>
  <c r="BB69" i="17"/>
  <c r="BD69" i="17"/>
  <c r="BE69" i="17"/>
  <c r="BF69" i="17"/>
  <c r="BH69" i="17"/>
  <c r="BI69" i="17"/>
  <c r="BJ69" i="17"/>
  <c r="BL69" i="17"/>
  <c r="BM69" i="17"/>
  <c r="BN69" i="17"/>
  <c r="BP69" i="17"/>
  <c r="BQ69" i="17"/>
  <c r="BR69" i="17"/>
  <c r="BT69" i="17"/>
  <c r="BU69" i="17"/>
  <c r="BV69" i="17"/>
  <c r="BX69" i="17"/>
  <c r="BY69" i="17"/>
  <c r="BZ69" i="17"/>
  <c r="CB69" i="17"/>
  <c r="CC69" i="17"/>
  <c r="CD69" i="17"/>
  <c r="CF69" i="17"/>
  <c r="CG69" i="17"/>
  <c r="CH69" i="17"/>
  <c r="CJ69" i="17"/>
  <c r="CK69" i="17"/>
  <c r="CL69" i="17"/>
  <c r="CN69" i="17"/>
  <c r="CO69" i="17"/>
  <c r="CP69" i="17"/>
  <c r="CR69" i="17"/>
  <c r="CS69" i="17"/>
  <c r="CT69" i="17"/>
  <c r="CV69" i="17"/>
  <c r="CW69" i="17"/>
  <c r="CX69" i="17"/>
  <c r="D69" i="17"/>
  <c r="E49" i="17"/>
  <c r="F49" i="17"/>
  <c r="H49" i="17"/>
  <c r="I49" i="17"/>
  <c r="J49" i="17"/>
  <c r="L49" i="17"/>
  <c r="M49" i="17"/>
  <c r="N49" i="17"/>
  <c r="P49" i="17"/>
  <c r="Q49" i="17"/>
  <c r="R49" i="17"/>
  <c r="T49" i="17"/>
  <c r="U49" i="17"/>
  <c r="V49" i="17"/>
  <c r="X49" i="17"/>
  <c r="Y49" i="17"/>
  <c r="Z49" i="17"/>
  <c r="AB49" i="17"/>
  <c r="AC49" i="17"/>
  <c r="AD49" i="17"/>
  <c r="AF49" i="17"/>
  <c r="AG49" i="17"/>
  <c r="AH49" i="17"/>
  <c r="AJ49" i="17"/>
  <c r="AK49" i="17"/>
  <c r="AL49" i="17"/>
  <c r="AR49" i="17"/>
  <c r="AS49" i="17"/>
  <c r="AT49" i="17"/>
  <c r="AV49" i="17"/>
  <c r="AW49" i="17"/>
  <c r="AX49" i="17"/>
  <c r="AZ49" i="17"/>
  <c r="BA49" i="17"/>
  <c r="BB49" i="17"/>
  <c r="BD49" i="17"/>
  <c r="BE49" i="17"/>
  <c r="BF49" i="17"/>
  <c r="BH49" i="17"/>
  <c r="BI49" i="17"/>
  <c r="BJ49" i="17"/>
  <c r="BL49" i="17"/>
  <c r="BM49" i="17"/>
  <c r="BN49" i="17"/>
  <c r="BP49" i="17"/>
  <c r="BQ49" i="17"/>
  <c r="BR49" i="17"/>
  <c r="BT49" i="17"/>
  <c r="BU49" i="17"/>
  <c r="BV49" i="17"/>
  <c r="BX49" i="17"/>
  <c r="BY49" i="17"/>
  <c r="BZ49" i="17"/>
  <c r="CB49" i="17"/>
  <c r="CC49" i="17"/>
  <c r="CD49" i="17"/>
  <c r="CF49" i="17"/>
  <c r="CG49" i="17"/>
  <c r="CH49" i="17"/>
  <c r="CJ49" i="17"/>
  <c r="CK49" i="17"/>
  <c r="CL49" i="17"/>
  <c r="CN49" i="17"/>
  <c r="CO49" i="17"/>
  <c r="CP49" i="17"/>
  <c r="CR49" i="17"/>
  <c r="CS49" i="17"/>
  <c r="CT49" i="17"/>
  <c r="CV49" i="17"/>
  <c r="CW49" i="17"/>
  <c r="CX49" i="17"/>
  <c r="E31" i="17"/>
  <c r="F31" i="17"/>
  <c r="H31" i="17"/>
  <c r="I31" i="17"/>
  <c r="J31" i="17"/>
  <c r="L31" i="17"/>
  <c r="M31" i="17"/>
  <c r="N31" i="17"/>
  <c r="P31" i="17"/>
  <c r="Q31" i="17"/>
  <c r="R31" i="17"/>
  <c r="T31" i="17"/>
  <c r="U31" i="17"/>
  <c r="V31" i="17"/>
  <c r="X31" i="17"/>
  <c r="Y31" i="17"/>
  <c r="Z31" i="17"/>
  <c r="AB31" i="17"/>
  <c r="AC31" i="17"/>
  <c r="AD31" i="17"/>
  <c r="AF31" i="17"/>
  <c r="AG31" i="17"/>
  <c r="AH31" i="17"/>
  <c r="AJ31" i="17"/>
  <c r="AK31" i="17"/>
  <c r="AL31" i="17"/>
  <c r="AR31" i="17"/>
  <c r="AS31" i="17"/>
  <c r="AT31" i="17"/>
  <c r="AV31" i="17"/>
  <c r="AW31" i="17"/>
  <c r="AX31" i="17"/>
  <c r="AZ31" i="17"/>
  <c r="BA31" i="17"/>
  <c r="BB31" i="17"/>
  <c r="BD31" i="17"/>
  <c r="BE31" i="17"/>
  <c r="BF31" i="17"/>
  <c r="BH31" i="17"/>
  <c r="BI31" i="17"/>
  <c r="BJ31" i="17"/>
  <c r="BL31" i="17"/>
  <c r="BM31" i="17"/>
  <c r="BN31" i="17"/>
  <c r="BP31" i="17"/>
  <c r="BQ31" i="17"/>
  <c r="BR31" i="17"/>
  <c r="BT31" i="17"/>
  <c r="BU31" i="17"/>
  <c r="BV31" i="17"/>
  <c r="BX31" i="17"/>
  <c r="BY31" i="17"/>
  <c r="BZ31" i="17"/>
  <c r="CB31" i="17"/>
  <c r="CC31" i="17"/>
  <c r="CD31" i="17"/>
  <c r="CF31" i="17"/>
  <c r="CG31" i="17"/>
  <c r="CH31" i="17"/>
  <c r="CJ31" i="17"/>
  <c r="CK31" i="17"/>
  <c r="CL31" i="17"/>
  <c r="CN31" i="17"/>
  <c r="CO31" i="17"/>
  <c r="CP31" i="17"/>
  <c r="CR31" i="17"/>
  <c r="CS31" i="17"/>
  <c r="CT31" i="17"/>
  <c r="CV31" i="17"/>
  <c r="CW31" i="17"/>
  <c r="CX31" i="17"/>
  <c r="D31" i="17"/>
  <c r="H18" i="17"/>
  <c r="I18" i="17"/>
  <c r="J18" i="17"/>
  <c r="L18" i="17"/>
  <c r="M18" i="17"/>
  <c r="N18" i="17"/>
  <c r="P18" i="17"/>
  <c r="P6" i="17" s="1"/>
  <c r="Q18" i="17"/>
  <c r="Q6" i="17" s="1"/>
  <c r="R18" i="17"/>
  <c r="R6" i="17" s="1"/>
  <c r="T18" i="17"/>
  <c r="U18" i="17"/>
  <c r="V18" i="17"/>
  <c r="X18" i="17"/>
  <c r="Y18" i="17"/>
  <c r="Z18" i="17"/>
  <c r="AB18" i="17"/>
  <c r="AC18" i="17"/>
  <c r="AD18" i="17"/>
  <c r="AF18" i="17"/>
  <c r="AF6" i="17" s="1"/>
  <c r="AG18" i="17"/>
  <c r="AG6" i="17" s="1"/>
  <c r="AH18" i="17"/>
  <c r="AH6" i="17" s="1"/>
  <c r="AJ18" i="17"/>
  <c r="AK18" i="17"/>
  <c r="AL18" i="17"/>
  <c r="AR18" i="17"/>
  <c r="AS18" i="17"/>
  <c r="AT18" i="17"/>
  <c r="AV18" i="17"/>
  <c r="AV6" i="17" s="1"/>
  <c r="AW18" i="17"/>
  <c r="AX18" i="17"/>
  <c r="AZ18" i="17"/>
  <c r="BA18" i="17"/>
  <c r="BB18" i="17"/>
  <c r="BD18" i="17"/>
  <c r="BE18" i="17"/>
  <c r="BF18" i="17"/>
  <c r="BH18" i="17"/>
  <c r="BI18" i="17"/>
  <c r="BJ18" i="17"/>
  <c r="BL18" i="17"/>
  <c r="BM18" i="17"/>
  <c r="BN18" i="17"/>
  <c r="BP18" i="17"/>
  <c r="BQ18" i="17"/>
  <c r="BR18" i="17"/>
  <c r="BT18" i="17"/>
  <c r="BU18" i="17"/>
  <c r="BV18" i="17"/>
  <c r="BX18" i="17"/>
  <c r="BY18" i="17"/>
  <c r="BZ18" i="17"/>
  <c r="CB18" i="17"/>
  <c r="CC18" i="17"/>
  <c r="CD18" i="17"/>
  <c r="CF18" i="17"/>
  <c r="CG18" i="17"/>
  <c r="CH18" i="17"/>
  <c r="CJ18" i="17"/>
  <c r="CK18" i="17"/>
  <c r="CL18" i="17"/>
  <c r="CN18" i="17"/>
  <c r="CO18" i="17"/>
  <c r="CP18" i="17"/>
  <c r="CR18" i="17"/>
  <c r="CS18" i="17"/>
  <c r="CT18" i="17"/>
  <c r="CV18" i="17"/>
  <c r="CW18" i="17"/>
  <c r="CX18" i="17"/>
  <c r="CY9" i="17"/>
  <c r="CA122" i="17"/>
  <c r="CA121" i="17"/>
  <c r="CA120" i="17"/>
  <c r="CA119" i="17"/>
  <c r="CA118" i="17"/>
  <c r="CA117" i="17"/>
  <c r="CA116" i="17"/>
  <c r="CA111" i="17"/>
  <c r="CA110" i="17"/>
  <c r="CA109" i="17"/>
  <c r="CA108" i="17"/>
  <c r="CA107" i="17"/>
  <c r="CA106" i="17"/>
  <c r="CA105" i="17"/>
  <c r="CA104" i="17"/>
  <c r="CA103" i="17"/>
  <c r="CA102" i="17"/>
  <c r="CA101" i="17"/>
  <c r="CA100" i="17"/>
  <c r="CA99" i="17"/>
  <c r="CA98" i="17"/>
  <c r="CA97" i="17"/>
  <c r="CA96" i="17"/>
  <c r="CA95" i="17"/>
  <c r="CA94" i="17"/>
  <c r="CA93" i="17"/>
  <c r="CA92" i="17"/>
  <c r="CA91" i="17"/>
  <c r="CA90" i="17"/>
  <c r="CA89" i="17"/>
  <c r="CA88" i="17"/>
  <c r="CA87" i="17"/>
  <c r="CA86" i="17"/>
  <c r="CA85" i="17"/>
  <c r="CA84" i="17"/>
  <c r="CA83" i="17" s="1"/>
  <c r="CA82" i="17"/>
  <c r="CA81" i="17"/>
  <c r="CA80" i="17"/>
  <c r="CA79" i="17"/>
  <c r="CA78" i="17"/>
  <c r="CA77" i="17"/>
  <c r="CA76" i="17"/>
  <c r="CA75" i="17"/>
  <c r="CA74" i="17"/>
  <c r="CA73" i="17"/>
  <c r="CA72" i="17"/>
  <c r="CA71" i="17"/>
  <c r="CA70" i="17"/>
  <c r="CA56" i="17"/>
  <c r="CA68" i="17"/>
  <c r="CA67" i="17"/>
  <c r="CA66" i="17"/>
  <c r="CA65" i="17"/>
  <c r="CA64" i="17"/>
  <c r="CA63" i="17"/>
  <c r="CA62" i="17"/>
  <c r="CA61" i="17"/>
  <c r="CA60" i="17"/>
  <c r="CA59" i="17"/>
  <c r="CA58" i="17"/>
  <c r="CA57" i="17"/>
  <c r="CA55" i="17"/>
  <c r="CA54" i="17"/>
  <c r="CA53" i="17"/>
  <c r="CA52" i="17"/>
  <c r="CA50" i="17"/>
  <c r="CA48" i="17"/>
  <c r="CA47" i="17"/>
  <c r="CA46" i="17"/>
  <c r="CA45" i="17"/>
  <c r="CA44" i="17"/>
  <c r="CA43" i="17"/>
  <c r="CA42" i="17"/>
  <c r="CA41" i="17"/>
  <c r="CA40" i="17"/>
  <c r="CA39" i="17"/>
  <c r="CA38" i="17"/>
  <c r="CA37" i="17"/>
  <c r="CA36" i="17"/>
  <c r="CA35" i="17"/>
  <c r="CA34" i="17"/>
  <c r="CA33" i="17"/>
  <c r="CA32" i="17"/>
  <c r="CA30" i="17"/>
  <c r="CA29" i="17"/>
  <c r="CA28" i="17"/>
  <c r="CA27" i="17"/>
  <c r="CA26" i="17"/>
  <c r="CA25" i="17"/>
  <c r="CA24" i="17"/>
  <c r="CA23" i="17"/>
  <c r="CA22" i="17"/>
  <c r="CA21" i="17"/>
  <c r="CA20" i="17"/>
  <c r="CA19" i="17"/>
  <c r="CA124" i="17"/>
  <c r="CA17" i="17"/>
  <c r="CA16" i="17"/>
  <c r="CA15" i="17"/>
  <c r="CA14" i="17"/>
  <c r="CA13" i="17"/>
  <c r="CA12" i="17"/>
  <c r="CA11" i="17"/>
  <c r="CA10" i="17"/>
  <c r="CA9" i="17"/>
  <c r="CA7" i="17"/>
  <c r="G122" i="17"/>
  <c r="G121" i="17"/>
  <c r="G117" i="17"/>
  <c r="G120" i="17"/>
  <c r="G119" i="17"/>
  <c r="G118" i="17"/>
  <c r="G116" i="17"/>
  <c r="CZ115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1" i="17"/>
  <c r="G90" i="17"/>
  <c r="G89" i="17"/>
  <c r="G88" i="17"/>
  <c r="G87" i="17"/>
  <c r="G86" i="17"/>
  <c r="G85" i="17"/>
  <c r="G84" i="17"/>
  <c r="G92" i="17"/>
  <c r="G82" i="17"/>
  <c r="G81" i="17"/>
  <c r="G80" i="17"/>
  <c r="G79" i="17"/>
  <c r="G78" i="17"/>
  <c r="G77" i="17"/>
  <c r="G76" i="17"/>
  <c r="G75" i="17"/>
  <c r="G74" i="17"/>
  <c r="G73" i="17"/>
  <c r="G72" i="17"/>
  <c r="G70" i="17"/>
  <c r="G71" i="17"/>
  <c r="G67" i="17"/>
  <c r="G66" i="17"/>
  <c r="G65" i="17"/>
  <c r="G64" i="17"/>
  <c r="G63" i="17"/>
  <c r="G62" i="17"/>
  <c r="G52" i="17"/>
  <c r="G60" i="17"/>
  <c r="G59" i="17"/>
  <c r="G58" i="17"/>
  <c r="G68" i="17"/>
  <c r="G55" i="17"/>
  <c r="G54" i="17"/>
  <c r="G57" i="17"/>
  <c r="G51" i="17"/>
  <c r="G56" i="17"/>
  <c r="G53" i="17"/>
  <c r="G50" i="17"/>
  <c r="D49" i="17"/>
  <c r="G48" i="17"/>
  <c r="G36" i="17"/>
  <c r="G47" i="17"/>
  <c r="G46" i="17"/>
  <c r="G45" i="17"/>
  <c r="G44" i="17"/>
  <c r="G43" i="17"/>
  <c r="G42" i="17"/>
  <c r="G41" i="17"/>
  <c r="G33" i="17"/>
  <c r="G34" i="17"/>
  <c r="G40" i="17"/>
  <c r="G39" i="17"/>
  <c r="G38" i="17"/>
  <c r="G37" i="17"/>
  <c r="G32" i="17"/>
  <c r="G35" i="17"/>
  <c r="G30" i="17"/>
  <c r="G21" i="17"/>
  <c r="G29" i="17"/>
  <c r="G28" i="17"/>
  <c r="G27" i="17"/>
  <c r="G26" i="17"/>
  <c r="G25" i="17"/>
  <c r="G23" i="17"/>
  <c r="G24" i="17"/>
  <c r="G20" i="17"/>
  <c r="G22" i="17"/>
  <c r="G19" i="17"/>
  <c r="G124" i="17"/>
  <c r="G17" i="17"/>
  <c r="G16" i="17"/>
  <c r="G15" i="17"/>
  <c r="G14" i="17"/>
  <c r="G11" i="17"/>
  <c r="G12" i="17"/>
  <c r="G9" i="17"/>
  <c r="G10" i="17"/>
  <c r="G13" i="17"/>
  <c r="G7" i="17"/>
  <c r="G83" i="17" l="1"/>
  <c r="BF112" i="22"/>
  <c r="BF114" i="22"/>
  <c r="AT123" i="20"/>
  <c r="AT114" i="20"/>
  <c r="AB6" i="17"/>
  <c r="BF113" i="22"/>
  <c r="BF123" i="22"/>
  <c r="AT113" i="20"/>
  <c r="AT112" i="20"/>
  <c r="V128" i="12"/>
  <c r="AD6" i="17"/>
  <c r="Y6" i="17"/>
  <c r="CZ49" i="17"/>
  <c r="CZ31" i="17"/>
  <c r="CZ18" i="17"/>
  <c r="DI31" i="17"/>
  <c r="DI49" i="17"/>
  <c r="DI69" i="17"/>
  <c r="DI83" i="17"/>
  <c r="AC6" i="17"/>
  <c r="Z6" i="17"/>
  <c r="X6" i="17"/>
  <c r="CA8" i="17"/>
  <c r="CZ69" i="17"/>
  <c r="CZ83" i="17"/>
  <c r="G8" i="17"/>
  <c r="CA115" i="17"/>
  <c r="G115" i="17"/>
  <c r="V126" i="12"/>
  <c r="AV87" i="20"/>
  <c r="AV50" i="20"/>
  <c r="AV15" i="20"/>
  <c r="AV70" i="20"/>
  <c r="AV100" i="20"/>
  <c r="AV85" i="20"/>
  <c r="AV80" i="20"/>
  <c r="AV65" i="20"/>
  <c r="AV57" i="20"/>
  <c r="AV30" i="20"/>
  <c r="AV23" i="20"/>
  <c r="AV42" i="20"/>
  <c r="AV35" i="20"/>
  <c r="AV14" i="20"/>
  <c r="AV20" i="20"/>
  <c r="AV73" i="20"/>
  <c r="AV106" i="20"/>
  <c r="AV86" i="20"/>
  <c r="AV93" i="20"/>
  <c r="AV101" i="20"/>
  <c r="AV121" i="20"/>
  <c r="AV116" i="20"/>
  <c r="AV81" i="20"/>
  <c r="AV58" i="20"/>
  <c r="AV24" i="20"/>
  <c r="AV36" i="20"/>
  <c r="AV21" i="20"/>
  <c r="AV90" i="20"/>
  <c r="AV52" i="20"/>
  <c r="AV17" i="20"/>
  <c r="AV78" i="20"/>
  <c r="AV19" i="20"/>
  <c r="AV64" i="20"/>
  <c r="AV13" i="20"/>
  <c r="P125" i="12"/>
  <c r="P128" i="12" s="1"/>
  <c r="BH7" i="22"/>
  <c r="BH20" i="22"/>
  <c r="BH22" i="22"/>
  <c r="BH24" i="22"/>
  <c r="BH27" i="22"/>
  <c r="BH29" i="22"/>
  <c r="BH41" i="22"/>
  <c r="BH10" i="22"/>
  <c r="BH12" i="22"/>
  <c r="BH14" i="22"/>
  <c r="BH16" i="22"/>
  <c r="BH124" i="22"/>
  <c r="BH33" i="22"/>
  <c r="BH35" i="22"/>
  <c r="BH37" i="22"/>
  <c r="BH39" i="22"/>
  <c r="BH51" i="22"/>
  <c r="BH53" i="22"/>
  <c r="BH55" i="22"/>
  <c r="BH57" i="22"/>
  <c r="BH59" i="22"/>
  <c r="BH61" i="22"/>
  <c r="BH63" i="22"/>
  <c r="BH65" i="22"/>
  <c r="BH67" i="22"/>
  <c r="BH42" i="22"/>
  <c r="BH44" i="22"/>
  <c r="BH47" i="22"/>
  <c r="BH70" i="22"/>
  <c r="BH72" i="22"/>
  <c r="BH74" i="22"/>
  <c r="BH76" i="22"/>
  <c r="BH78" i="22"/>
  <c r="BH80" i="22"/>
  <c r="BH81" i="22"/>
  <c r="BH82" i="22"/>
  <c r="BH85" i="22"/>
  <c r="BH87" i="22"/>
  <c r="BH90" i="22"/>
  <c r="BH92" i="22"/>
  <c r="BH94" i="22"/>
  <c r="BH96" i="22"/>
  <c r="BH98" i="22"/>
  <c r="BH100" i="22"/>
  <c r="BH116" i="22"/>
  <c r="BH117" i="22"/>
  <c r="BH119" i="22"/>
  <c r="BH122" i="22"/>
  <c r="BH103" i="22"/>
  <c r="BH105" i="22"/>
  <c r="BH107" i="22"/>
  <c r="BH109" i="22"/>
  <c r="BH111" i="22"/>
  <c r="BF110" i="22"/>
  <c r="T125" i="12"/>
  <c r="R128" i="12"/>
  <c r="R127" i="12"/>
  <c r="R126" i="12"/>
  <c r="S114" i="12" s="1"/>
  <c r="AF114" i="12" s="1"/>
  <c r="AV117" i="20"/>
  <c r="AV96" i="20"/>
  <c r="AV109" i="20"/>
  <c r="AV82" i="20"/>
  <c r="AV76" i="20"/>
  <c r="AV67" i="20"/>
  <c r="AV63" i="20"/>
  <c r="AV59" i="20"/>
  <c r="AV55" i="20"/>
  <c r="AV51" i="20"/>
  <c r="AV28" i="20"/>
  <c r="AV25" i="20"/>
  <c r="AV47" i="20"/>
  <c r="AV44" i="20"/>
  <c r="AV37" i="20"/>
  <c r="AV33" i="20"/>
  <c r="AV16" i="20"/>
  <c r="AV12" i="20"/>
  <c r="AV22" i="20"/>
  <c r="AV7" i="20"/>
  <c r="AV71" i="20"/>
  <c r="AV75" i="20"/>
  <c r="AV79" i="20"/>
  <c r="AV104" i="20"/>
  <c r="AV108" i="20"/>
  <c r="AV84" i="20"/>
  <c r="AV88" i="20"/>
  <c r="AV91" i="20"/>
  <c r="AV95" i="20"/>
  <c r="AV99" i="20"/>
  <c r="AV120" i="20"/>
  <c r="AV94" i="20"/>
  <c r="AV107" i="20"/>
  <c r="AV74" i="20"/>
  <c r="AV62" i="20"/>
  <c r="AV54" i="20"/>
  <c r="AV27" i="20"/>
  <c r="AV46" i="20"/>
  <c r="AV40" i="20"/>
  <c r="AV32" i="20"/>
  <c r="AV11" i="20"/>
  <c r="AV6" i="20"/>
  <c r="AV119" i="20"/>
  <c r="AV103" i="20"/>
  <c r="AV60" i="20"/>
  <c r="AV38" i="20"/>
  <c r="AV9" i="20"/>
  <c r="AV98" i="20"/>
  <c r="AV56" i="20"/>
  <c r="AV34" i="20"/>
  <c r="AV41" i="20"/>
  <c r="AV111" i="20"/>
  <c r="AV29" i="20"/>
  <c r="L128" i="12"/>
  <c r="L126" i="12"/>
  <c r="M114" i="12" s="1"/>
  <c r="AC114" i="12" s="1"/>
  <c r="L127" i="12"/>
  <c r="DA31" i="17"/>
  <c r="DA8" i="17"/>
  <c r="DA18" i="17"/>
  <c r="DA69" i="17"/>
  <c r="DA83" i="17"/>
  <c r="DA115" i="17"/>
  <c r="DG115" i="17" s="1"/>
  <c r="AT121" i="20"/>
  <c r="N125" i="12"/>
  <c r="BF111" i="22"/>
  <c r="BF65" i="22"/>
  <c r="BF13" i="22"/>
  <c r="BF20" i="22"/>
  <c r="BF41" i="22"/>
  <c r="BF74" i="22"/>
  <c r="BF117" i="22"/>
  <c r="BF27" i="22"/>
  <c r="BF34" i="22"/>
  <c r="BF57" i="22"/>
  <c r="BF81" i="22"/>
  <c r="BF96" i="22"/>
  <c r="BF103" i="22"/>
  <c r="BF24" i="22"/>
  <c r="BF9" i="22"/>
  <c r="BF17" i="22"/>
  <c r="BF38" i="22"/>
  <c r="BF53" i="22"/>
  <c r="BF61" i="22"/>
  <c r="BF42" i="22"/>
  <c r="BF70" i="22"/>
  <c r="BF78" i="22"/>
  <c r="BF85" i="22"/>
  <c r="BF92" i="22"/>
  <c r="BF100" i="22"/>
  <c r="BF107" i="22"/>
  <c r="BF7" i="22"/>
  <c r="BF22" i="22"/>
  <c r="BF29" i="22"/>
  <c r="BF11" i="22"/>
  <c r="BF15" i="22"/>
  <c r="BF32" i="22"/>
  <c r="BF36" i="22"/>
  <c r="BF40" i="22"/>
  <c r="BF51" i="22"/>
  <c r="BF55" i="22"/>
  <c r="BF59" i="22"/>
  <c r="BF63" i="22"/>
  <c r="BF67" i="22"/>
  <c r="BF44" i="22"/>
  <c r="BF47" i="22"/>
  <c r="BF72" i="22"/>
  <c r="BF76" i="22"/>
  <c r="BF80" i="22"/>
  <c r="BF82" i="22"/>
  <c r="BF87" i="22"/>
  <c r="BF90" i="22"/>
  <c r="BF94" i="22"/>
  <c r="BF98" i="22"/>
  <c r="BF116" i="22"/>
  <c r="BF119" i="22"/>
  <c r="BF122" i="22"/>
  <c r="BF105" i="22"/>
  <c r="BF109" i="22"/>
  <c r="BF6" i="22"/>
  <c r="BF19" i="22"/>
  <c r="BF21" i="22"/>
  <c r="BF23" i="22"/>
  <c r="BF25" i="22"/>
  <c r="BF26" i="22"/>
  <c r="BF28" i="22"/>
  <c r="BF30" i="22"/>
  <c r="BF10" i="22"/>
  <c r="BF12" i="22"/>
  <c r="BF14" i="22"/>
  <c r="BF16" i="22"/>
  <c r="BF124" i="22"/>
  <c r="BF33" i="22"/>
  <c r="BF35" i="22"/>
  <c r="BF37" i="22"/>
  <c r="BF39" i="22"/>
  <c r="BF50" i="22"/>
  <c r="BF52" i="22"/>
  <c r="BF54" i="22"/>
  <c r="BF56" i="22"/>
  <c r="BF58" i="22"/>
  <c r="BF60" i="22"/>
  <c r="BF62" i="22"/>
  <c r="BF64" i="22"/>
  <c r="BF66" i="22"/>
  <c r="BF68" i="22"/>
  <c r="BF43" i="22"/>
  <c r="BF45" i="22"/>
  <c r="BF46" i="22"/>
  <c r="BF48" i="22"/>
  <c r="BF71" i="22"/>
  <c r="BF73" i="22"/>
  <c r="BF75" i="22"/>
  <c r="BF77" i="22"/>
  <c r="BF79" i="22"/>
  <c r="BF84" i="22"/>
  <c r="BF86" i="22"/>
  <c r="BF88" i="22"/>
  <c r="BF89" i="22"/>
  <c r="BF91" i="22"/>
  <c r="BF93" i="22"/>
  <c r="BF95" i="22"/>
  <c r="BF97" i="22"/>
  <c r="BF99" i="22"/>
  <c r="BF101" i="22"/>
  <c r="BF118" i="22"/>
  <c r="BF120" i="22"/>
  <c r="BF121" i="22"/>
  <c r="BF102" i="22"/>
  <c r="BF104" i="22"/>
  <c r="BF106" i="22"/>
  <c r="BF108" i="22"/>
  <c r="AT61" i="20"/>
  <c r="AT47" i="20"/>
  <c r="AT92" i="20"/>
  <c r="AT33" i="20"/>
  <c r="AT26" i="20"/>
  <c r="AT81" i="20"/>
  <c r="AT108" i="20"/>
  <c r="AT15" i="20"/>
  <c r="AT53" i="20"/>
  <c r="AT74" i="20"/>
  <c r="AT85" i="20"/>
  <c r="AT100" i="20"/>
  <c r="AT119" i="20"/>
  <c r="AT22" i="20"/>
  <c r="AT37" i="20"/>
  <c r="AT44" i="20"/>
  <c r="AT11" i="20"/>
  <c r="AT23" i="20"/>
  <c r="AT30" i="20"/>
  <c r="AT57" i="20"/>
  <c r="AT65" i="20"/>
  <c r="AT78" i="20"/>
  <c r="AT71" i="20"/>
  <c r="AT96" i="20"/>
  <c r="AT104" i="20"/>
  <c r="AT116" i="20"/>
  <c r="AT122" i="20"/>
  <c r="AT20" i="20"/>
  <c r="AT7" i="20"/>
  <c r="AT35" i="20"/>
  <c r="AT39" i="20"/>
  <c r="AT42" i="20"/>
  <c r="AT9" i="20"/>
  <c r="AT13" i="20"/>
  <c r="AT17" i="20"/>
  <c r="AT25" i="20"/>
  <c r="AT28" i="20"/>
  <c r="AT51" i="20"/>
  <c r="AT55" i="20"/>
  <c r="AT59" i="20"/>
  <c r="AT63" i="20"/>
  <c r="AT67" i="20"/>
  <c r="AT76" i="20"/>
  <c r="AT80" i="20"/>
  <c r="AT82" i="20"/>
  <c r="AT73" i="20"/>
  <c r="AT87" i="20"/>
  <c r="AT90" i="20"/>
  <c r="AT94" i="20"/>
  <c r="AT98" i="20"/>
  <c r="AT102" i="20"/>
  <c r="AT106" i="20"/>
  <c r="AT110" i="20"/>
  <c r="AT117" i="20"/>
  <c r="AT19" i="20"/>
  <c r="AT21" i="20"/>
  <c r="AT6" i="20"/>
  <c r="AT32" i="20"/>
  <c r="AT34" i="20"/>
  <c r="AT36" i="20"/>
  <c r="AT38" i="20"/>
  <c r="AT40" i="20"/>
  <c r="AT41" i="20"/>
  <c r="AT43" i="20"/>
  <c r="AT45" i="20"/>
  <c r="AT46" i="20"/>
  <c r="AT48" i="20"/>
  <c r="AT10" i="20"/>
  <c r="AT12" i="20"/>
  <c r="AT14" i="20"/>
  <c r="AT16" i="20"/>
  <c r="AT124" i="20"/>
  <c r="AT24" i="20"/>
  <c r="AT27" i="20"/>
  <c r="AT29" i="20"/>
  <c r="AT50" i="20"/>
  <c r="AT52" i="20"/>
  <c r="AT54" i="20"/>
  <c r="AT56" i="20"/>
  <c r="AT58" i="20"/>
  <c r="AT60" i="20"/>
  <c r="AT62" i="20"/>
  <c r="AT64" i="20"/>
  <c r="AT66" i="20"/>
  <c r="AT68" i="20"/>
  <c r="AT75" i="20"/>
  <c r="AT77" i="20"/>
  <c r="AT79" i="20"/>
  <c r="AT70" i="20"/>
  <c r="AT72" i="20"/>
  <c r="AT84" i="20"/>
  <c r="AT86" i="20"/>
  <c r="AT88" i="20"/>
  <c r="AT89" i="20"/>
  <c r="AT91" i="20"/>
  <c r="AT93" i="20"/>
  <c r="AT95" i="20"/>
  <c r="AT97" i="20"/>
  <c r="AT99" i="20"/>
  <c r="AT101" i="20"/>
  <c r="AT103" i="20"/>
  <c r="AT105" i="20"/>
  <c r="AT107" i="20"/>
  <c r="AT109" i="20"/>
  <c r="AT111" i="20"/>
  <c r="AT118" i="20"/>
  <c r="AT120" i="20"/>
  <c r="DA49" i="17"/>
  <c r="G69" i="17"/>
  <c r="G49" i="17"/>
  <c r="G18" i="17"/>
  <c r="G31" i="17"/>
  <c r="CA69" i="17"/>
  <c r="CA49" i="17"/>
  <c r="CA31" i="17"/>
  <c r="CA18" i="17"/>
  <c r="CW6" i="17"/>
  <c r="CV6" i="17"/>
  <c r="BZ6" i="17"/>
  <c r="BX6" i="17"/>
  <c r="BY6" i="17"/>
  <c r="F6" i="17"/>
  <c r="D6" i="17"/>
  <c r="E6" i="17"/>
  <c r="J9" i="12"/>
  <c r="H87" i="19"/>
  <c r="I87" i="19"/>
  <c r="J87" i="19"/>
  <c r="G87" i="19"/>
  <c r="H71" i="19"/>
  <c r="I71" i="19"/>
  <c r="J71" i="19"/>
  <c r="G71" i="19"/>
  <c r="H51" i="19"/>
  <c r="I51" i="19"/>
  <c r="J51" i="19"/>
  <c r="G51" i="19"/>
  <c r="H31" i="19"/>
  <c r="I31" i="19"/>
  <c r="J31" i="19"/>
  <c r="G31" i="19"/>
  <c r="H17" i="19"/>
  <c r="I17" i="19"/>
  <c r="I5" i="19" s="1"/>
  <c r="J17" i="19"/>
  <c r="J5" i="19" s="1"/>
  <c r="G17" i="19"/>
  <c r="G5" i="19" s="1"/>
  <c r="W123" i="12" l="1"/>
  <c r="AH123" i="12" s="1"/>
  <c r="W114" i="12"/>
  <c r="AH114" i="12" s="1"/>
  <c r="DI18" i="17"/>
  <c r="DE18" i="17"/>
  <c r="M112" i="12"/>
  <c r="AC112" i="12" s="1"/>
  <c r="M123" i="12"/>
  <c r="AC123" i="12" s="1"/>
  <c r="S112" i="12"/>
  <c r="AF112" i="12" s="1"/>
  <c r="S123" i="12"/>
  <c r="AF123" i="12" s="1"/>
  <c r="W122" i="12"/>
  <c r="AH122" i="12" s="1"/>
  <c r="W112" i="12"/>
  <c r="AH112" i="12" s="1"/>
  <c r="S113" i="12"/>
  <c r="AF113" i="12" s="1"/>
  <c r="M113" i="12"/>
  <c r="AC113" i="12" s="1"/>
  <c r="W6" i="12"/>
  <c r="AH6" i="12" s="1"/>
  <c r="W113" i="12"/>
  <c r="AH113" i="12" s="1"/>
  <c r="S6" i="12"/>
  <c r="AF6" i="12" s="1"/>
  <c r="M6" i="12"/>
  <c r="AC6" i="12" s="1"/>
  <c r="DE8" i="17"/>
  <c r="P126" i="12"/>
  <c r="Q114" i="12" s="1"/>
  <c r="AE114" i="12" s="1"/>
  <c r="P127" i="12"/>
  <c r="S122" i="12"/>
  <c r="AF122" i="12" s="1"/>
  <c r="T127" i="12"/>
  <c r="T128" i="12"/>
  <c r="T126" i="12"/>
  <c r="M122" i="12"/>
  <c r="AC122" i="12" s="1"/>
  <c r="G6" i="17"/>
  <c r="N127" i="12"/>
  <c r="N126" i="12"/>
  <c r="N128" i="12"/>
  <c r="H5" i="19"/>
  <c r="CA6" i="17"/>
  <c r="S9" i="17"/>
  <c r="CM9" i="17"/>
  <c r="K9" i="17"/>
  <c r="W9" i="17"/>
  <c r="W12" i="17"/>
  <c r="CE9" i="17"/>
  <c r="CU9" i="17"/>
  <c r="CQ9" i="17"/>
  <c r="CQ12" i="17"/>
  <c r="CI9" i="17"/>
  <c r="CI12" i="17"/>
  <c r="BO9" i="17"/>
  <c r="BS9" i="17"/>
  <c r="BG9" i="17"/>
  <c r="AI12" i="17"/>
  <c r="AY9" i="17"/>
  <c r="AY12" i="17"/>
  <c r="AM9" i="17"/>
  <c r="AM12" i="17"/>
  <c r="AU9" i="17"/>
  <c r="BC9" i="17"/>
  <c r="BW9" i="17"/>
  <c r="AQ9" i="17"/>
  <c r="AA9" i="17"/>
  <c r="AE9" i="17"/>
  <c r="BK9" i="17"/>
  <c r="O9" i="17"/>
  <c r="O114" i="12" l="1"/>
  <c r="AD114" i="12" s="1"/>
  <c r="U114" i="12"/>
  <c r="AG114" i="12" s="1"/>
  <c r="O112" i="12"/>
  <c r="AD112" i="12" s="1"/>
  <c r="O123" i="12"/>
  <c r="AD123" i="12" s="1"/>
  <c r="U112" i="12"/>
  <c r="AG112" i="12" s="1"/>
  <c r="U123" i="12"/>
  <c r="AG123" i="12" s="1"/>
  <c r="Q112" i="12"/>
  <c r="AE112" i="12" s="1"/>
  <c r="Q123" i="12"/>
  <c r="AE123" i="12" s="1"/>
  <c r="U113" i="12"/>
  <c r="AG113" i="12" s="1"/>
  <c r="O113" i="12"/>
  <c r="AD113" i="12" s="1"/>
  <c r="Q113" i="12"/>
  <c r="AE113" i="12" s="1"/>
  <c r="U6" i="12"/>
  <c r="AG6" i="12" s="1"/>
  <c r="O6" i="12"/>
  <c r="AD6" i="12" s="1"/>
  <c r="Q122" i="12"/>
  <c r="AE122" i="12" s="1"/>
  <c r="Q6" i="12"/>
  <c r="AE6" i="12" s="1"/>
  <c r="U122" i="12"/>
  <c r="AG122" i="12" s="1"/>
  <c r="DE122" i="17"/>
  <c r="F122" i="12" s="1"/>
  <c r="DE7" i="17"/>
  <c r="F115" i="12"/>
  <c r="F49" i="12"/>
  <c r="O122" i="12"/>
  <c r="AD122" i="12" s="1"/>
  <c r="DC9" i="17"/>
  <c r="D9" i="12" s="1"/>
  <c r="DG9" i="17"/>
  <c r="O7" i="17"/>
  <c r="BK7" i="17"/>
  <c r="AE7" i="17"/>
  <c r="AA7" i="17"/>
  <c r="AQ7" i="17"/>
  <c r="BW7" i="17"/>
  <c r="BC7" i="17"/>
  <c r="AU7" i="17"/>
  <c r="AM7" i="17"/>
  <c r="AY7" i="17"/>
  <c r="AI7" i="17"/>
  <c r="BG7" i="17"/>
  <c r="BS7" i="17"/>
  <c r="BO7" i="17"/>
  <c r="CI7" i="17"/>
  <c r="CQ7" i="17"/>
  <c r="CU7" i="17"/>
  <c r="CE7" i="17"/>
  <c r="W7" i="17"/>
  <c r="K7" i="17"/>
  <c r="CM7" i="17"/>
  <c r="S7" i="17"/>
  <c r="S13" i="17"/>
  <c r="S10" i="17"/>
  <c r="S12" i="17"/>
  <c r="S11" i="17"/>
  <c r="S14" i="17"/>
  <c r="S15" i="17"/>
  <c r="S16" i="17"/>
  <c r="S17" i="17"/>
  <c r="S124" i="17"/>
  <c r="S19" i="17"/>
  <c r="S22" i="17"/>
  <c r="S20" i="17"/>
  <c r="S24" i="17"/>
  <c r="S23" i="17"/>
  <c r="S25" i="17"/>
  <c r="S26" i="17"/>
  <c r="S27" i="17"/>
  <c r="S28" i="17"/>
  <c r="S29" i="17"/>
  <c r="S21" i="17"/>
  <c r="S30" i="17"/>
  <c r="S35" i="17"/>
  <c r="S32" i="17"/>
  <c r="S37" i="17"/>
  <c r="S38" i="17"/>
  <c r="S39" i="17"/>
  <c r="S40" i="17"/>
  <c r="S34" i="17"/>
  <c r="S33" i="17"/>
  <c r="S41" i="17"/>
  <c r="S42" i="17"/>
  <c r="S43" i="17"/>
  <c r="S44" i="17"/>
  <c r="S45" i="17"/>
  <c r="S46" i="17"/>
  <c r="S47" i="17"/>
  <c r="S36" i="17"/>
  <c r="S48" i="17"/>
  <c r="S50" i="17"/>
  <c r="S53" i="17"/>
  <c r="S56" i="17"/>
  <c r="S51" i="17"/>
  <c r="S57" i="17"/>
  <c r="S54" i="17"/>
  <c r="S55" i="17"/>
  <c r="S68" i="17"/>
  <c r="S58" i="17"/>
  <c r="S59" i="17"/>
  <c r="S60" i="17"/>
  <c r="S61" i="17"/>
  <c r="S52" i="17"/>
  <c r="S62" i="17"/>
  <c r="S63" i="17"/>
  <c r="S64" i="17"/>
  <c r="S65" i="17"/>
  <c r="S66" i="17"/>
  <c r="S67" i="17"/>
  <c r="S71" i="17"/>
  <c r="S70" i="17"/>
  <c r="S72" i="17"/>
  <c r="S73" i="17"/>
  <c r="S74" i="17"/>
  <c r="S75" i="17"/>
  <c r="S76" i="17"/>
  <c r="S77" i="17"/>
  <c r="S78" i="17"/>
  <c r="S79" i="17"/>
  <c r="S80" i="17"/>
  <c r="S81" i="17"/>
  <c r="S82" i="17"/>
  <c r="S92" i="17"/>
  <c r="S84" i="17"/>
  <c r="S85" i="17"/>
  <c r="S86" i="17"/>
  <c r="S87" i="17"/>
  <c r="S88" i="17"/>
  <c r="S89" i="17"/>
  <c r="S90" i="17"/>
  <c r="S91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6" i="17"/>
  <c r="S118" i="17"/>
  <c r="S119" i="17"/>
  <c r="S120" i="17"/>
  <c r="S117" i="17"/>
  <c r="S121" i="17"/>
  <c r="S122" i="17"/>
  <c r="CM13" i="17"/>
  <c r="CM10" i="17"/>
  <c r="CM12" i="17"/>
  <c r="CM11" i="17"/>
  <c r="CM14" i="17"/>
  <c r="CM15" i="17"/>
  <c r="CM16" i="17"/>
  <c r="CM17" i="17"/>
  <c r="CM124" i="17"/>
  <c r="CM19" i="17"/>
  <c r="CM22" i="17"/>
  <c r="CM20" i="17"/>
  <c r="CM24" i="17"/>
  <c r="CM23" i="17"/>
  <c r="CM25" i="17"/>
  <c r="CM26" i="17"/>
  <c r="CM27" i="17"/>
  <c r="CM28" i="17"/>
  <c r="CM29" i="17"/>
  <c r="CM21" i="17"/>
  <c r="CM30" i="17"/>
  <c r="CM35" i="17"/>
  <c r="CM32" i="17"/>
  <c r="CM37" i="17"/>
  <c r="CM38" i="17"/>
  <c r="CM39" i="17"/>
  <c r="CM40" i="17"/>
  <c r="CM34" i="17"/>
  <c r="CM33" i="17"/>
  <c r="CM41" i="17"/>
  <c r="CM42" i="17"/>
  <c r="CM43" i="17"/>
  <c r="CM44" i="17"/>
  <c r="CM45" i="17"/>
  <c r="CM46" i="17"/>
  <c r="CM47" i="17"/>
  <c r="CM36" i="17"/>
  <c r="CM48" i="17"/>
  <c r="CM50" i="17"/>
  <c r="CM53" i="17"/>
  <c r="CM56" i="17"/>
  <c r="CM51" i="17"/>
  <c r="CM57" i="17"/>
  <c r="CM54" i="17"/>
  <c r="CM55" i="17"/>
  <c r="CM68" i="17"/>
  <c r="CM58" i="17"/>
  <c r="CM59" i="17"/>
  <c r="CM60" i="17"/>
  <c r="CM61" i="17"/>
  <c r="CM52" i="17"/>
  <c r="CM62" i="17"/>
  <c r="CM63" i="17"/>
  <c r="CM64" i="17"/>
  <c r="CM65" i="17"/>
  <c r="CM66" i="17"/>
  <c r="CM67" i="17"/>
  <c r="CM71" i="17"/>
  <c r="CM70" i="17"/>
  <c r="CM72" i="17"/>
  <c r="CM73" i="17"/>
  <c r="CM74" i="17"/>
  <c r="CM75" i="17"/>
  <c r="CM76" i="17"/>
  <c r="CM77" i="17"/>
  <c r="CM78" i="17"/>
  <c r="CM79" i="17"/>
  <c r="CM80" i="17"/>
  <c r="CM81" i="17"/>
  <c r="CM82" i="17"/>
  <c r="CM92" i="17"/>
  <c r="CM84" i="17"/>
  <c r="CM85" i="17"/>
  <c r="CM86" i="17"/>
  <c r="CM87" i="17"/>
  <c r="CM88" i="17"/>
  <c r="CM89" i="17"/>
  <c r="CM90" i="17"/>
  <c r="CM91" i="17"/>
  <c r="CM93" i="17"/>
  <c r="CM94" i="17"/>
  <c r="CM95" i="17"/>
  <c r="CM96" i="17"/>
  <c r="CM97" i="17"/>
  <c r="CM98" i="17"/>
  <c r="CM99" i="17"/>
  <c r="CM100" i="17"/>
  <c r="CM101" i="17"/>
  <c r="CM102" i="17"/>
  <c r="CM103" i="17"/>
  <c r="CM104" i="17"/>
  <c r="CM105" i="17"/>
  <c r="CM106" i="17"/>
  <c r="CM107" i="17"/>
  <c r="CM108" i="17"/>
  <c r="CM109" i="17"/>
  <c r="CM110" i="17"/>
  <c r="CM111" i="17"/>
  <c r="CM116" i="17"/>
  <c r="CM118" i="17"/>
  <c r="CM119" i="17"/>
  <c r="CM120" i="17"/>
  <c r="CM117" i="17"/>
  <c r="CM121" i="17"/>
  <c r="CM122" i="17"/>
  <c r="K10" i="17"/>
  <c r="K12" i="17"/>
  <c r="K11" i="17"/>
  <c r="K14" i="17"/>
  <c r="K15" i="17"/>
  <c r="K16" i="17"/>
  <c r="K17" i="17"/>
  <c r="K124" i="17"/>
  <c r="K19" i="17"/>
  <c r="K22" i="17"/>
  <c r="K20" i="17"/>
  <c r="K24" i="17"/>
  <c r="K23" i="17"/>
  <c r="K25" i="17"/>
  <c r="K26" i="17"/>
  <c r="K27" i="17"/>
  <c r="K28" i="17"/>
  <c r="K29" i="17"/>
  <c r="K21" i="17"/>
  <c r="K30" i="17"/>
  <c r="K35" i="17"/>
  <c r="K32" i="17"/>
  <c r="K37" i="17"/>
  <c r="K38" i="17"/>
  <c r="K39" i="17"/>
  <c r="K40" i="17"/>
  <c r="K34" i="17"/>
  <c r="K33" i="17"/>
  <c r="K41" i="17"/>
  <c r="K42" i="17"/>
  <c r="K43" i="17"/>
  <c r="K44" i="17"/>
  <c r="K45" i="17"/>
  <c r="K47" i="17"/>
  <c r="K36" i="17"/>
  <c r="K48" i="17"/>
  <c r="K50" i="17"/>
  <c r="K53" i="17"/>
  <c r="K56" i="17"/>
  <c r="K51" i="17"/>
  <c r="K57" i="17"/>
  <c r="K54" i="17"/>
  <c r="K55" i="17"/>
  <c r="K68" i="17"/>
  <c r="K58" i="17"/>
  <c r="K59" i="17"/>
  <c r="K60" i="17"/>
  <c r="K61" i="17"/>
  <c r="K52" i="17"/>
  <c r="K62" i="17"/>
  <c r="K63" i="17"/>
  <c r="K64" i="17"/>
  <c r="K65" i="17"/>
  <c r="K66" i="17"/>
  <c r="K67" i="17"/>
  <c r="K71" i="17"/>
  <c r="K70" i="17"/>
  <c r="K72" i="17"/>
  <c r="K73" i="17"/>
  <c r="K74" i="17"/>
  <c r="K75" i="17"/>
  <c r="K76" i="17"/>
  <c r="K77" i="17"/>
  <c r="K78" i="17"/>
  <c r="K79" i="17"/>
  <c r="K80" i="17"/>
  <c r="K81" i="17"/>
  <c r="K82" i="17"/>
  <c r="K92" i="17"/>
  <c r="K84" i="17"/>
  <c r="K85" i="17"/>
  <c r="K86" i="17"/>
  <c r="K87" i="17"/>
  <c r="K88" i="17"/>
  <c r="K89" i="17"/>
  <c r="K90" i="17"/>
  <c r="K91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6" i="17"/>
  <c r="K118" i="17"/>
  <c r="K119" i="17"/>
  <c r="K120" i="17"/>
  <c r="K117" i="17"/>
  <c r="K121" i="17"/>
  <c r="K122" i="17"/>
  <c r="W13" i="17"/>
  <c r="W10" i="17"/>
  <c r="W11" i="17"/>
  <c r="W14" i="17"/>
  <c r="W15" i="17"/>
  <c r="W16" i="17"/>
  <c r="W17" i="17"/>
  <c r="W124" i="17"/>
  <c r="W19" i="17"/>
  <c r="W22" i="17"/>
  <c r="W20" i="17"/>
  <c r="W24" i="17"/>
  <c r="W23" i="17"/>
  <c r="W25" i="17"/>
  <c r="W26" i="17"/>
  <c r="W27" i="17"/>
  <c r="W28" i="17"/>
  <c r="W29" i="17"/>
  <c r="W21" i="17"/>
  <c r="W30" i="17"/>
  <c r="W35" i="17"/>
  <c r="W32" i="17"/>
  <c r="W37" i="17"/>
  <c r="W38" i="17"/>
  <c r="W39" i="17"/>
  <c r="W40" i="17"/>
  <c r="W34" i="17"/>
  <c r="W33" i="17"/>
  <c r="W41" i="17"/>
  <c r="W42" i="17"/>
  <c r="W43" i="17"/>
  <c r="W44" i="17"/>
  <c r="W45" i="17"/>
  <c r="W46" i="17"/>
  <c r="W47" i="17"/>
  <c r="W36" i="17"/>
  <c r="W48" i="17"/>
  <c r="W50" i="17"/>
  <c r="W53" i="17"/>
  <c r="W56" i="17"/>
  <c r="W51" i="17"/>
  <c r="W57" i="17"/>
  <c r="W54" i="17"/>
  <c r="W55" i="17"/>
  <c r="W68" i="17"/>
  <c r="W58" i="17"/>
  <c r="W59" i="17"/>
  <c r="W60" i="17"/>
  <c r="W61" i="17"/>
  <c r="W52" i="17"/>
  <c r="W62" i="17"/>
  <c r="W63" i="17"/>
  <c r="W64" i="17"/>
  <c r="W65" i="17"/>
  <c r="W66" i="17"/>
  <c r="W67" i="17"/>
  <c r="W71" i="17"/>
  <c r="W70" i="17"/>
  <c r="W72" i="17"/>
  <c r="W73" i="17"/>
  <c r="W74" i="17"/>
  <c r="W75" i="17"/>
  <c r="W76" i="17"/>
  <c r="W77" i="17"/>
  <c r="W78" i="17"/>
  <c r="W79" i="17"/>
  <c r="W80" i="17"/>
  <c r="W81" i="17"/>
  <c r="W82" i="17"/>
  <c r="W92" i="17"/>
  <c r="W84" i="17"/>
  <c r="W85" i="17"/>
  <c r="W86" i="17"/>
  <c r="W87" i="17"/>
  <c r="W88" i="17"/>
  <c r="W89" i="17"/>
  <c r="W90" i="17"/>
  <c r="W91" i="17"/>
  <c r="W93" i="17"/>
  <c r="W94" i="17"/>
  <c r="W95" i="17"/>
  <c r="W96" i="17"/>
  <c r="W97" i="17"/>
  <c r="W98" i="17"/>
  <c r="W99" i="17"/>
  <c r="W100" i="17"/>
  <c r="W101" i="17"/>
  <c r="W102" i="17"/>
  <c r="W103" i="17"/>
  <c r="W104" i="17"/>
  <c r="W105" i="17"/>
  <c r="W106" i="17"/>
  <c r="W107" i="17"/>
  <c r="W108" i="17"/>
  <c r="W109" i="17"/>
  <c r="W110" i="17"/>
  <c r="W111" i="17"/>
  <c r="W116" i="17"/>
  <c r="W118" i="17"/>
  <c r="W119" i="17"/>
  <c r="W120" i="17"/>
  <c r="W117" i="17"/>
  <c r="W121" i="17"/>
  <c r="W122" i="17"/>
  <c r="CE13" i="17"/>
  <c r="CE10" i="17"/>
  <c r="CE12" i="17"/>
  <c r="CE11" i="17"/>
  <c r="CE14" i="17"/>
  <c r="CE15" i="17"/>
  <c r="CE16" i="17"/>
  <c r="CE17" i="17"/>
  <c r="CE124" i="17"/>
  <c r="CE19" i="17"/>
  <c r="CE22" i="17"/>
  <c r="CE20" i="17"/>
  <c r="CE24" i="17"/>
  <c r="CE23" i="17"/>
  <c r="CE25" i="17"/>
  <c r="CE26" i="17"/>
  <c r="CE27" i="17"/>
  <c r="CE28" i="17"/>
  <c r="CE29" i="17"/>
  <c r="CE21" i="17"/>
  <c r="CE30" i="17"/>
  <c r="CE35" i="17"/>
  <c r="CE32" i="17"/>
  <c r="CE37" i="17"/>
  <c r="CE38" i="17"/>
  <c r="CE39" i="17"/>
  <c r="CE40" i="17"/>
  <c r="CE34" i="17"/>
  <c r="CE33" i="17"/>
  <c r="CE41" i="17"/>
  <c r="CE42" i="17"/>
  <c r="CE43" i="17"/>
  <c r="CE44" i="17"/>
  <c r="CE45" i="17"/>
  <c r="CE46" i="17"/>
  <c r="CE47" i="17"/>
  <c r="CE36" i="17"/>
  <c r="CE48" i="17"/>
  <c r="CE50" i="17"/>
  <c r="CE53" i="17"/>
  <c r="CE56" i="17"/>
  <c r="CE51" i="17"/>
  <c r="CE57" i="17"/>
  <c r="CE54" i="17"/>
  <c r="CE55" i="17"/>
  <c r="CE68" i="17"/>
  <c r="CE58" i="17"/>
  <c r="CE59" i="17"/>
  <c r="CE60" i="17"/>
  <c r="CE61" i="17"/>
  <c r="CE52" i="17"/>
  <c r="CE62" i="17"/>
  <c r="CE63" i="17"/>
  <c r="CE64" i="17"/>
  <c r="CE65" i="17"/>
  <c r="CE66" i="17"/>
  <c r="CE67" i="17"/>
  <c r="CE71" i="17"/>
  <c r="CE70" i="17"/>
  <c r="CE72" i="17"/>
  <c r="CE73" i="17"/>
  <c r="CE74" i="17"/>
  <c r="CE75" i="17"/>
  <c r="CE76" i="17"/>
  <c r="CE77" i="17"/>
  <c r="CE78" i="17"/>
  <c r="CE79" i="17"/>
  <c r="CE80" i="17"/>
  <c r="CE81" i="17"/>
  <c r="CE82" i="17"/>
  <c r="CE92" i="17"/>
  <c r="CE84" i="17"/>
  <c r="CE85" i="17"/>
  <c r="CE86" i="17"/>
  <c r="CE87" i="17"/>
  <c r="CE88" i="17"/>
  <c r="CE89" i="17"/>
  <c r="CE90" i="17"/>
  <c r="CE91" i="17"/>
  <c r="CE93" i="17"/>
  <c r="CE94" i="17"/>
  <c r="CE95" i="17"/>
  <c r="CE96" i="17"/>
  <c r="CE97" i="17"/>
  <c r="CE98" i="17"/>
  <c r="CE99" i="17"/>
  <c r="CE100" i="17"/>
  <c r="CE101" i="17"/>
  <c r="CE102" i="17"/>
  <c r="CE103" i="17"/>
  <c r="CE104" i="17"/>
  <c r="CE105" i="17"/>
  <c r="CE106" i="17"/>
  <c r="CE107" i="17"/>
  <c r="CE108" i="17"/>
  <c r="CE109" i="17"/>
  <c r="CE110" i="17"/>
  <c r="CE111" i="17"/>
  <c r="CE116" i="17"/>
  <c r="CE118" i="17"/>
  <c r="CE119" i="17"/>
  <c r="CE120" i="17"/>
  <c r="CE117" i="17"/>
  <c r="CE121" i="17"/>
  <c r="CE122" i="17"/>
  <c r="CU13" i="17"/>
  <c r="CU10" i="17"/>
  <c r="CU12" i="17"/>
  <c r="CU11" i="17"/>
  <c r="CU14" i="17"/>
  <c r="CU15" i="17"/>
  <c r="CU16" i="17"/>
  <c r="CU17" i="17"/>
  <c r="CU124" i="17"/>
  <c r="CU19" i="17"/>
  <c r="CU22" i="17"/>
  <c r="CU20" i="17"/>
  <c r="CU24" i="17"/>
  <c r="CU23" i="17"/>
  <c r="CU25" i="17"/>
  <c r="CU26" i="17"/>
  <c r="CU27" i="17"/>
  <c r="CU28" i="17"/>
  <c r="CU29" i="17"/>
  <c r="CU21" i="17"/>
  <c r="CU30" i="17"/>
  <c r="CU35" i="17"/>
  <c r="CU32" i="17"/>
  <c r="CU37" i="17"/>
  <c r="CU38" i="17"/>
  <c r="CU39" i="17"/>
  <c r="CU40" i="17"/>
  <c r="CU34" i="17"/>
  <c r="CU33" i="17"/>
  <c r="CU41" i="17"/>
  <c r="CU42" i="17"/>
  <c r="CU43" i="17"/>
  <c r="CU44" i="17"/>
  <c r="CU45" i="17"/>
  <c r="CU46" i="17"/>
  <c r="CU47" i="17"/>
  <c r="CU36" i="17"/>
  <c r="CU48" i="17"/>
  <c r="CU50" i="17"/>
  <c r="CU53" i="17"/>
  <c r="CU56" i="17"/>
  <c r="CU51" i="17"/>
  <c r="CU57" i="17"/>
  <c r="CU54" i="17"/>
  <c r="CU55" i="17"/>
  <c r="CU68" i="17"/>
  <c r="CU58" i="17"/>
  <c r="CU59" i="17"/>
  <c r="CU60" i="17"/>
  <c r="CU61" i="17"/>
  <c r="CU52" i="17"/>
  <c r="CU62" i="17"/>
  <c r="CU63" i="17"/>
  <c r="CU64" i="17"/>
  <c r="CU65" i="17"/>
  <c r="CU66" i="17"/>
  <c r="CU67" i="17"/>
  <c r="CU71" i="17"/>
  <c r="CU70" i="17"/>
  <c r="CU72" i="17"/>
  <c r="CU73" i="17"/>
  <c r="CU74" i="17"/>
  <c r="CU75" i="17"/>
  <c r="CU76" i="17"/>
  <c r="CU77" i="17"/>
  <c r="CU78" i="17"/>
  <c r="CU79" i="17"/>
  <c r="CU80" i="17"/>
  <c r="CU81" i="17"/>
  <c r="CU82" i="17"/>
  <c r="CU92" i="17"/>
  <c r="CU84" i="17"/>
  <c r="CU85" i="17"/>
  <c r="CU86" i="17"/>
  <c r="CU87" i="17"/>
  <c r="CU88" i="17"/>
  <c r="CU89" i="17"/>
  <c r="CU90" i="17"/>
  <c r="CU91" i="17"/>
  <c r="CU93" i="17"/>
  <c r="CU94" i="17"/>
  <c r="CU95" i="17"/>
  <c r="CU96" i="17"/>
  <c r="CU97" i="17"/>
  <c r="CU98" i="17"/>
  <c r="CU99" i="17"/>
  <c r="CU100" i="17"/>
  <c r="CU101" i="17"/>
  <c r="CU102" i="17"/>
  <c r="CU103" i="17"/>
  <c r="CU104" i="17"/>
  <c r="CU105" i="17"/>
  <c r="CU106" i="17"/>
  <c r="CU107" i="17"/>
  <c r="CU108" i="17"/>
  <c r="CU109" i="17"/>
  <c r="CU110" i="17"/>
  <c r="CU111" i="17"/>
  <c r="CU116" i="17"/>
  <c r="CU118" i="17"/>
  <c r="CU119" i="17"/>
  <c r="CU120" i="17"/>
  <c r="CU117" i="17"/>
  <c r="CU121" i="17"/>
  <c r="CU122" i="17"/>
  <c r="CQ13" i="17"/>
  <c r="CQ10" i="17"/>
  <c r="CQ11" i="17"/>
  <c r="CQ14" i="17"/>
  <c r="CQ15" i="17"/>
  <c r="CQ16" i="17"/>
  <c r="CQ17" i="17"/>
  <c r="CQ124" i="17"/>
  <c r="CQ19" i="17"/>
  <c r="CQ22" i="17"/>
  <c r="CQ20" i="17"/>
  <c r="CQ24" i="17"/>
  <c r="CQ23" i="17"/>
  <c r="CQ25" i="17"/>
  <c r="CQ26" i="17"/>
  <c r="CQ27" i="17"/>
  <c r="CQ28" i="17"/>
  <c r="CQ29" i="17"/>
  <c r="CQ21" i="17"/>
  <c r="CQ30" i="17"/>
  <c r="CQ35" i="17"/>
  <c r="CQ32" i="17"/>
  <c r="CQ37" i="17"/>
  <c r="CQ38" i="17"/>
  <c r="CQ39" i="17"/>
  <c r="CQ40" i="17"/>
  <c r="CQ34" i="17"/>
  <c r="CQ33" i="17"/>
  <c r="CQ41" i="17"/>
  <c r="CQ42" i="17"/>
  <c r="CQ43" i="17"/>
  <c r="CQ44" i="17"/>
  <c r="CQ45" i="17"/>
  <c r="CQ46" i="17"/>
  <c r="CQ47" i="17"/>
  <c r="CQ36" i="17"/>
  <c r="CQ48" i="17"/>
  <c r="CQ50" i="17"/>
  <c r="CQ53" i="17"/>
  <c r="CQ56" i="17"/>
  <c r="CQ51" i="17"/>
  <c r="CQ57" i="17"/>
  <c r="CQ54" i="17"/>
  <c r="CQ55" i="17"/>
  <c r="CQ68" i="17"/>
  <c r="CQ58" i="17"/>
  <c r="CQ59" i="17"/>
  <c r="CQ60" i="17"/>
  <c r="CQ61" i="17"/>
  <c r="CQ52" i="17"/>
  <c r="CQ62" i="17"/>
  <c r="CQ63" i="17"/>
  <c r="CQ64" i="17"/>
  <c r="CQ65" i="17"/>
  <c r="CQ66" i="17"/>
  <c r="CQ67" i="17"/>
  <c r="CQ71" i="17"/>
  <c r="CQ70" i="17"/>
  <c r="CQ72" i="17"/>
  <c r="CQ73" i="17"/>
  <c r="CQ74" i="17"/>
  <c r="CQ75" i="17"/>
  <c r="CQ76" i="17"/>
  <c r="CQ77" i="17"/>
  <c r="CQ78" i="17"/>
  <c r="CQ79" i="17"/>
  <c r="CQ80" i="17"/>
  <c r="CQ81" i="17"/>
  <c r="CQ82" i="17"/>
  <c r="CQ92" i="17"/>
  <c r="CQ84" i="17"/>
  <c r="CQ85" i="17"/>
  <c r="CQ86" i="17"/>
  <c r="CQ87" i="17"/>
  <c r="CQ88" i="17"/>
  <c r="CQ89" i="17"/>
  <c r="CQ90" i="17"/>
  <c r="CQ91" i="17"/>
  <c r="CQ93" i="17"/>
  <c r="CQ94" i="17"/>
  <c r="CQ95" i="17"/>
  <c r="CQ96" i="17"/>
  <c r="CQ97" i="17"/>
  <c r="CQ98" i="17"/>
  <c r="CQ99" i="17"/>
  <c r="CQ100" i="17"/>
  <c r="CQ101" i="17"/>
  <c r="CQ102" i="17"/>
  <c r="CQ103" i="17"/>
  <c r="CQ104" i="17"/>
  <c r="CQ105" i="17"/>
  <c r="CQ106" i="17"/>
  <c r="CQ107" i="17"/>
  <c r="CQ108" i="17"/>
  <c r="CQ109" i="17"/>
  <c r="CQ110" i="17"/>
  <c r="CQ111" i="17"/>
  <c r="CQ116" i="17"/>
  <c r="CQ118" i="17"/>
  <c r="CQ119" i="17"/>
  <c r="CQ120" i="17"/>
  <c r="CQ117" i="17"/>
  <c r="CQ121" i="17"/>
  <c r="CQ122" i="17"/>
  <c r="CI13" i="17"/>
  <c r="CI10" i="17"/>
  <c r="CI11" i="17"/>
  <c r="CI14" i="17"/>
  <c r="CI15" i="17"/>
  <c r="CI16" i="17"/>
  <c r="CI17" i="17"/>
  <c r="CI124" i="17"/>
  <c r="CI19" i="17"/>
  <c r="CI22" i="17"/>
  <c r="CI20" i="17"/>
  <c r="CI24" i="17"/>
  <c r="CI23" i="17"/>
  <c r="CI25" i="17"/>
  <c r="CI26" i="17"/>
  <c r="CI27" i="17"/>
  <c r="CI28" i="17"/>
  <c r="CI29" i="17"/>
  <c r="CI21" i="17"/>
  <c r="CI30" i="17"/>
  <c r="CI35" i="17"/>
  <c r="CI32" i="17"/>
  <c r="CI37" i="17"/>
  <c r="CI38" i="17"/>
  <c r="CI39" i="17"/>
  <c r="CI40" i="17"/>
  <c r="CI34" i="17"/>
  <c r="CI33" i="17"/>
  <c r="CI41" i="17"/>
  <c r="CI42" i="17"/>
  <c r="CI43" i="17"/>
  <c r="CI44" i="17"/>
  <c r="CI45" i="17"/>
  <c r="CI46" i="17"/>
  <c r="CI47" i="17"/>
  <c r="CI36" i="17"/>
  <c r="CI48" i="17"/>
  <c r="CI50" i="17"/>
  <c r="CI53" i="17"/>
  <c r="CI56" i="17"/>
  <c r="CI51" i="17"/>
  <c r="CI57" i="17"/>
  <c r="CI54" i="17"/>
  <c r="CI55" i="17"/>
  <c r="CI68" i="17"/>
  <c r="CI58" i="17"/>
  <c r="CI59" i="17"/>
  <c r="CI60" i="17"/>
  <c r="CI61" i="17"/>
  <c r="CI52" i="17"/>
  <c r="CI62" i="17"/>
  <c r="CI63" i="17"/>
  <c r="CI64" i="17"/>
  <c r="CI65" i="17"/>
  <c r="CI66" i="17"/>
  <c r="CI67" i="17"/>
  <c r="CI71" i="17"/>
  <c r="CI70" i="17"/>
  <c r="CI72" i="17"/>
  <c r="CI73" i="17"/>
  <c r="CI74" i="17"/>
  <c r="CI75" i="17"/>
  <c r="CI76" i="17"/>
  <c r="CI77" i="17"/>
  <c r="CI78" i="17"/>
  <c r="CI79" i="17"/>
  <c r="CI80" i="17"/>
  <c r="CI81" i="17"/>
  <c r="CI82" i="17"/>
  <c r="CI92" i="17"/>
  <c r="CI84" i="17"/>
  <c r="CI85" i="17"/>
  <c r="CI86" i="17"/>
  <c r="CI87" i="17"/>
  <c r="CI88" i="17"/>
  <c r="CI89" i="17"/>
  <c r="CI90" i="17"/>
  <c r="CI91" i="17"/>
  <c r="CI93" i="17"/>
  <c r="CI94" i="17"/>
  <c r="CI95" i="17"/>
  <c r="CI96" i="17"/>
  <c r="CI97" i="17"/>
  <c r="CI98" i="17"/>
  <c r="CI99" i="17"/>
  <c r="CI100" i="17"/>
  <c r="CI101" i="17"/>
  <c r="CI102" i="17"/>
  <c r="CI103" i="17"/>
  <c r="CI104" i="17"/>
  <c r="CI105" i="17"/>
  <c r="CI106" i="17"/>
  <c r="CI107" i="17"/>
  <c r="CI108" i="17"/>
  <c r="CI109" i="17"/>
  <c r="CI110" i="17"/>
  <c r="CI111" i="17"/>
  <c r="CI116" i="17"/>
  <c r="CI118" i="17"/>
  <c r="CI119" i="17"/>
  <c r="CI120" i="17"/>
  <c r="CI117" i="17"/>
  <c r="CI121" i="17"/>
  <c r="CI122" i="17"/>
  <c r="BO13" i="17"/>
  <c r="BO10" i="17"/>
  <c r="BO12" i="17"/>
  <c r="BO11" i="17"/>
  <c r="BO14" i="17"/>
  <c r="BO15" i="17"/>
  <c r="BO16" i="17"/>
  <c r="BO17" i="17"/>
  <c r="BO124" i="17"/>
  <c r="BO19" i="17"/>
  <c r="BO22" i="17"/>
  <c r="BO20" i="17"/>
  <c r="BO24" i="17"/>
  <c r="BO23" i="17"/>
  <c r="BO25" i="17"/>
  <c r="BO26" i="17"/>
  <c r="BO27" i="17"/>
  <c r="BO28" i="17"/>
  <c r="BO29" i="17"/>
  <c r="BO21" i="17"/>
  <c r="BO30" i="17"/>
  <c r="BO35" i="17"/>
  <c r="BO32" i="17"/>
  <c r="BO37" i="17"/>
  <c r="BO38" i="17"/>
  <c r="BO39" i="17"/>
  <c r="BO40" i="17"/>
  <c r="BO34" i="17"/>
  <c r="BO33" i="17"/>
  <c r="BO41" i="17"/>
  <c r="BO42" i="17"/>
  <c r="BO43" i="17"/>
  <c r="BO44" i="17"/>
  <c r="BO45" i="17"/>
  <c r="BO46" i="17"/>
  <c r="BO47" i="17"/>
  <c r="BO36" i="17"/>
  <c r="BO48" i="17"/>
  <c r="BO50" i="17"/>
  <c r="BO53" i="17"/>
  <c r="BO56" i="17"/>
  <c r="BO51" i="17"/>
  <c r="BO57" i="17"/>
  <c r="BO54" i="17"/>
  <c r="BO55" i="17"/>
  <c r="BO68" i="17"/>
  <c r="BO58" i="17"/>
  <c r="BO59" i="17"/>
  <c r="BO60" i="17"/>
  <c r="BO61" i="17"/>
  <c r="BO52" i="17"/>
  <c r="BO62" i="17"/>
  <c r="BO63" i="17"/>
  <c r="BO64" i="17"/>
  <c r="BO65" i="17"/>
  <c r="BO66" i="17"/>
  <c r="BO67" i="17"/>
  <c r="BO71" i="17"/>
  <c r="BO70" i="17"/>
  <c r="BO72" i="17"/>
  <c r="BO73" i="17"/>
  <c r="BO74" i="17"/>
  <c r="BO75" i="17"/>
  <c r="BO76" i="17"/>
  <c r="BO77" i="17"/>
  <c r="BO78" i="17"/>
  <c r="BO79" i="17"/>
  <c r="BO80" i="17"/>
  <c r="BO81" i="17"/>
  <c r="BO82" i="17"/>
  <c r="BO92" i="17"/>
  <c r="BO84" i="17"/>
  <c r="BO85" i="17"/>
  <c r="BO86" i="17"/>
  <c r="BO87" i="17"/>
  <c r="BO88" i="17"/>
  <c r="BO89" i="17"/>
  <c r="BO90" i="17"/>
  <c r="BO91" i="17"/>
  <c r="BO93" i="17"/>
  <c r="BO94" i="17"/>
  <c r="BO95" i="17"/>
  <c r="BO96" i="17"/>
  <c r="BO97" i="17"/>
  <c r="BO98" i="17"/>
  <c r="BO99" i="17"/>
  <c r="BO100" i="17"/>
  <c r="BO101" i="17"/>
  <c r="BO102" i="17"/>
  <c r="BO103" i="17"/>
  <c r="BO104" i="17"/>
  <c r="BO105" i="17"/>
  <c r="BO106" i="17"/>
  <c r="BO107" i="17"/>
  <c r="BO108" i="17"/>
  <c r="BO109" i="17"/>
  <c r="BO110" i="17"/>
  <c r="BO111" i="17"/>
  <c r="BO116" i="17"/>
  <c r="BO118" i="17"/>
  <c r="BO119" i="17"/>
  <c r="BO120" i="17"/>
  <c r="BO117" i="17"/>
  <c r="BO121" i="17"/>
  <c r="BO122" i="17"/>
  <c r="BS13" i="17"/>
  <c r="BS10" i="17"/>
  <c r="BS12" i="17"/>
  <c r="BS11" i="17"/>
  <c r="BS14" i="17"/>
  <c r="BS15" i="17"/>
  <c r="BS16" i="17"/>
  <c r="BS17" i="17"/>
  <c r="BS124" i="17"/>
  <c r="BS19" i="17"/>
  <c r="BS22" i="17"/>
  <c r="BS20" i="17"/>
  <c r="BS24" i="17"/>
  <c r="BS23" i="17"/>
  <c r="BS25" i="17"/>
  <c r="BS26" i="17"/>
  <c r="BS27" i="17"/>
  <c r="BS28" i="17"/>
  <c r="BS29" i="17"/>
  <c r="BS21" i="17"/>
  <c r="BS30" i="17"/>
  <c r="BS35" i="17"/>
  <c r="BS32" i="17"/>
  <c r="BS37" i="17"/>
  <c r="BS38" i="17"/>
  <c r="BS39" i="17"/>
  <c r="BS40" i="17"/>
  <c r="BS34" i="17"/>
  <c r="BS33" i="17"/>
  <c r="BS41" i="17"/>
  <c r="BS42" i="17"/>
  <c r="BS43" i="17"/>
  <c r="BS44" i="17"/>
  <c r="BS45" i="17"/>
  <c r="BS46" i="17"/>
  <c r="BS47" i="17"/>
  <c r="BS36" i="17"/>
  <c r="BS48" i="17"/>
  <c r="BS50" i="17"/>
  <c r="BS53" i="17"/>
  <c r="BS56" i="17"/>
  <c r="BS51" i="17"/>
  <c r="BS57" i="17"/>
  <c r="BS54" i="17"/>
  <c r="BS55" i="17"/>
  <c r="BS68" i="17"/>
  <c r="BS58" i="17"/>
  <c r="BS59" i="17"/>
  <c r="BS60" i="17"/>
  <c r="BS61" i="17"/>
  <c r="BS52" i="17"/>
  <c r="BS62" i="17"/>
  <c r="BS63" i="17"/>
  <c r="BS64" i="17"/>
  <c r="BS65" i="17"/>
  <c r="BS66" i="17"/>
  <c r="BS67" i="17"/>
  <c r="BS71" i="17"/>
  <c r="BS70" i="17"/>
  <c r="BS72" i="17"/>
  <c r="BS73" i="17"/>
  <c r="BS74" i="17"/>
  <c r="BS75" i="17"/>
  <c r="BS76" i="17"/>
  <c r="BS77" i="17"/>
  <c r="BS78" i="17"/>
  <c r="BS79" i="17"/>
  <c r="BS80" i="17"/>
  <c r="BS81" i="17"/>
  <c r="BS82" i="17"/>
  <c r="BS92" i="17"/>
  <c r="BS84" i="17"/>
  <c r="BS85" i="17"/>
  <c r="BS86" i="17"/>
  <c r="BS87" i="17"/>
  <c r="BS88" i="17"/>
  <c r="BS89" i="17"/>
  <c r="BS90" i="17"/>
  <c r="BS91" i="17"/>
  <c r="BS93" i="17"/>
  <c r="BS94" i="17"/>
  <c r="BS95" i="17"/>
  <c r="BS96" i="17"/>
  <c r="BS97" i="17"/>
  <c r="BS98" i="17"/>
  <c r="BS99" i="17"/>
  <c r="BS100" i="17"/>
  <c r="BS101" i="17"/>
  <c r="BS102" i="17"/>
  <c r="BS103" i="17"/>
  <c r="BS104" i="17"/>
  <c r="BS105" i="17"/>
  <c r="BS106" i="17"/>
  <c r="BS107" i="17"/>
  <c r="BS108" i="17"/>
  <c r="BS109" i="17"/>
  <c r="BS110" i="17"/>
  <c r="BS111" i="17"/>
  <c r="BS116" i="17"/>
  <c r="BS118" i="17"/>
  <c r="BS119" i="17"/>
  <c r="BS120" i="17"/>
  <c r="BS117" i="17"/>
  <c r="BS121" i="17"/>
  <c r="BS122" i="17"/>
  <c r="BG13" i="17"/>
  <c r="BG10" i="17"/>
  <c r="BG12" i="17"/>
  <c r="BG11" i="17"/>
  <c r="BG14" i="17"/>
  <c r="BG15" i="17"/>
  <c r="BG16" i="17"/>
  <c r="BG17" i="17"/>
  <c r="BG124" i="17"/>
  <c r="BG19" i="17"/>
  <c r="BG22" i="17"/>
  <c r="BG20" i="17"/>
  <c r="BG24" i="17"/>
  <c r="BG23" i="17"/>
  <c r="BG25" i="17"/>
  <c r="BG26" i="17"/>
  <c r="BG27" i="17"/>
  <c r="BG28" i="17"/>
  <c r="BG29" i="17"/>
  <c r="BG21" i="17"/>
  <c r="BG30" i="17"/>
  <c r="BG35" i="17"/>
  <c r="BG37" i="17"/>
  <c r="BG38" i="17"/>
  <c r="BG39" i="17"/>
  <c r="BG40" i="17"/>
  <c r="BG34" i="17"/>
  <c r="BG33" i="17"/>
  <c r="BG41" i="17"/>
  <c r="BG42" i="17"/>
  <c r="BG43" i="17"/>
  <c r="BG44" i="17"/>
  <c r="BG45" i="17"/>
  <c r="BG46" i="17"/>
  <c r="BG47" i="17"/>
  <c r="BG36" i="17"/>
  <c r="BG48" i="17"/>
  <c r="BG50" i="17"/>
  <c r="BG53" i="17"/>
  <c r="BG56" i="17"/>
  <c r="BG51" i="17"/>
  <c r="BG57" i="17"/>
  <c r="BG54" i="17"/>
  <c r="BG55" i="17"/>
  <c r="BG68" i="17"/>
  <c r="BG58" i="17"/>
  <c r="BG59" i="17"/>
  <c r="BG60" i="17"/>
  <c r="BG61" i="17"/>
  <c r="BG52" i="17"/>
  <c r="BG62" i="17"/>
  <c r="BG63" i="17"/>
  <c r="BG64" i="17"/>
  <c r="BG65" i="17"/>
  <c r="BG66" i="17"/>
  <c r="BG67" i="17"/>
  <c r="BG71" i="17"/>
  <c r="BG70" i="17"/>
  <c r="BG72" i="17"/>
  <c r="BG73" i="17"/>
  <c r="BG74" i="17"/>
  <c r="BG75" i="17"/>
  <c r="BG76" i="17"/>
  <c r="BG77" i="17"/>
  <c r="BG78" i="17"/>
  <c r="BG79" i="17"/>
  <c r="BG80" i="17"/>
  <c r="BG81" i="17"/>
  <c r="BG82" i="17"/>
  <c r="BG92" i="17"/>
  <c r="BG84" i="17"/>
  <c r="BG85" i="17"/>
  <c r="BG86" i="17"/>
  <c r="BG87" i="17"/>
  <c r="BG88" i="17"/>
  <c r="BG89" i="17"/>
  <c r="BG90" i="17"/>
  <c r="BG91" i="17"/>
  <c r="BG93" i="17"/>
  <c r="BG94" i="17"/>
  <c r="BG95" i="17"/>
  <c r="BG96" i="17"/>
  <c r="BG97" i="17"/>
  <c r="BG98" i="17"/>
  <c r="BG99" i="17"/>
  <c r="BG100" i="17"/>
  <c r="BG101" i="17"/>
  <c r="BG102" i="17"/>
  <c r="BG103" i="17"/>
  <c r="BG104" i="17"/>
  <c r="BG105" i="17"/>
  <c r="BG106" i="17"/>
  <c r="BG107" i="17"/>
  <c r="BG108" i="17"/>
  <c r="BG109" i="17"/>
  <c r="BG110" i="17"/>
  <c r="BG111" i="17"/>
  <c r="BG116" i="17"/>
  <c r="BG118" i="17"/>
  <c r="BG119" i="17"/>
  <c r="BG120" i="17"/>
  <c r="BG117" i="17"/>
  <c r="BG121" i="17"/>
  <c r="BG122" i="17"/>
  <c r="AI13" i="17"/>
  <c r="AI10" i="17"/>
  <c r="AI11" i="17"/>
  <c r="AI14" i="17"/>
  <c r="AI15" i="17"/>
  <c r="AI16" i="17"/>
  <c r="AI17" i="17"/>
  <c r="AI124" i="17"/>
  <c r="AI19" i="17"/>
  <c r="AI22" i="17"/>
  <c r="AI20" i="17"/>
  <c r="AI24" i="17"/>
  <c r="AI23" i="17"/>
  <c r="AI25" i="17"/>
  <c r="AI26" i="17"/>
  <c r="AI27" i="17"/>
  <c r="AI28" i="17"/>
  <c r="AI29" i="17"/>
  <c r="AI21" i="17"/>
  <c r="AI30" i="17"/>
  <c r="AI35" i="17"/>
  <c r="AI32" i="17"/>
  <c r="AI37" i="17"/>
  <c r="AI38" i="17"/>
  <c r="AI39" i="17"/>
  <c r="AI40" i="17"/>
  <c r="AI34" i="17"/>
  <c r="AI33" i="17"/>
  <c r="AI41" i="17"/>
  <c r="AI42" i="17"/>
  <c r="AI43" i="17"/>
  <c r="AI44" i="17"/>
  <c r="AI45" i="17"/>
  <c r="AI46" i="17"/>
  <c r="AI47" i="17"/>
  <c r="AI36" i="17"/>
  <c r="AI48" i="17"/>
  <c r="AI50" i="17"/>
  <c r="AI53" i="17"/>
  <c r="AI56" i="17"/>
  <c r="AI51" i="17"/>
  <c r="AI57" i="17"/>
  <c r="AI54" i="17"/>
  <c r="AI55" i="17"/>
  <c r="AI68" i="17"/>
  <c r="AI58" i="17"/>
  <c r="AI59" i="17"/>
  <c r="AI60" i="17"/>
  <c r="AI61" i="17"/>
  <c r="AI52" i="17"/>
  <c r="AI62" i="17"/>
  <c r="AI63" i="17"/>
  <c r="AI64" i="17"/>
  <c r="AI65" i="17"/>
  <c r="AI66" i="17"/>
  <c r="AI67" i="17"/>
  <c r="AI71" i="17"/>
  <c r="AI70" i="17"/>
  <c r="AI72" i="17"/>
  <c r="AI73" i="17"/>
  <c r="AI74" i="17"/>
  <c r="AI75" i="17"/>
  <c r="AI76" i="17"/>
  <c r="AI77" i="17"/>
  <c r="AI78" i="17"/>
  <c r="AI79" i="17"/>
  <c r="AI80" i="17"/>
  <c r="AI81" i="17"/>
  <c r="AI82" i="17"/>
  <c r="AI92" i="17"/>
  <c r="AI84" i="17"/>
  <c r="AI85" i="17"/>
  <c r="AI86" i="17"/>
  <c r="AI87" i="17"/>
  <c r="AI88" i="17"/>
  <c r="AI89" i="17"/>
  <c r="AI90" i="17"/>
  <c r="AI91" i="17"/>
  <c r="AI93" i="17"/>
  <c r="AI94" i="17"/>
  <c r="AI95" i="17"/>
  <c r="AI96" i="17"/>
  <c r="AI97" i="17"/>
  <c r="AI98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6" i="17"/>
  <c r="AI118" i="17"/>
  <c r="AI119" i="17"/>
  <c r="AI120" i="17"/>
  <c r="AI117" i="17"/>
  <c r="AI121" i="17"/>
  <c r="AI122" i="17"/>
  <c r="AY13" i="17"/>
  <c r="AY10" i="17"/>
  <c r="AY11" i="17"/>
  <c r="AY14" i="17"/>
  <c r="AY15" i="17"/>
  <c r="AY16" i="17"/>
  <c r="AY17" i="17"/>
  <c r="AY124" i="17"/>
  <c r="AY19" i="17"/>
  <c r="AY22" i="17"/>
  <c r="AY20" i="17"/>
  <c r="AY24" i="17"/>
  <c r="AY23" i="17"/>
  <c r="AY25" i="17"/>
  <c r="AY26" i="17"/>
  <c r="AY27" i="17"/>
  <c r="AY28" i="17"/>
  <c r="AY29" i="17"/>
  <c r="AY21" i="17"/>
  <c r="AY30" i="17"/>
  <c r="AY35" i="17"/>
  <c r="AY32" i="17"/>
  <c r="AY37" i="17"/>
  <c r="AY38" i="17"/>
  <c r="AY39" i="17"/>
  <c r="AY40" i="17"/>
  <c r="AY34" i="17"/>
  <c r="AY33" i="17"/>
  <c r="AY41" i="17"/>
  <c r="AY42" i="17"/>
  <c r="AY43" i="17"/>
  <c r="AY44" i="17"/>
  <c r="AY45" i="17"/>
  <c r="AY46" i="17"/>
  <c r="AY47" i="17"/>
  <c r="AY36" i="17"/>
  <c r="AY48" i="17"/>
  <c r="AY50" i="17"/>
  <c r="AY53" i="17"/>
  <c r="AY56" i="17"/>
  <c r="AY51" i="17"/>
  <c r="AY57" i="17"/>
  <c r="AY54" i="17"/>
  <c r="AY55" i="17"/>
  <c r="AY68" i="17"/>
  <c r="AY58" i="17"/>
  <c r="AY59" i="17"/>
  <c r="AY60" i="17"/>
  <c r="AY61" i="17"/>
  <c r="AY52" i="17"/>
  <c r="AY62" i="17"/>
  <c r="AY63" i="17"/>
  <c r="AY64" i="17"/>
  <c r="AY65" i="17"/>
  <c r="AY66" i="17"/>
  <c r="AY67" i="17"/>
  <c r="AY71" i="17"/>
  <c r="AY70" i="17"/>
  <c r="AY72" i="17"/>
  <c r="AY73" i="17"/>
  <c r="AY74" i="17"/>
  <c r="AY75" i="17"/>
  <c r="AY76" i="17"/>
  <c r="AY77" i="17"/>
  <c r="AY78" i="17"/>
  <c r="AY79" i="17"/>
  <c r="AY80" i="17"/>
  <c r="AY81" i="17"/>
  <c r="AY82" i="17"/>
  <c r="AY92" i="17"/>
  <c r="AY84" i="17"/>
  <c r="AY85" i="17"/>
  <c r="AY86" i="17"/>
  <c r="AY87" i="17"/>
  <c r="AY88" i="17"/>
  <c r="AY89" i="17"/>
  <c r="AY90" i="17"/>
  <c r="AY91" i="17"/>
  <c r="AY93" i="17"/>
  <c r="AY94" i="17"/>
  <c r="AY95" i="17"/>
  <c r="AY96" i="17"/>
  <c r="AY97" i="17"/>
  <c r="AY98" i="17"/>
  <c r="AY99" i="17"/>
  <c r="AY100" i="17"/>
  <c r="AY101" i="17"/>
  <c r="AY102" i="17"/>
  <c r="AY103" i="17"/>
  <c r="AY104" i="17"/>
  <c r="AY105" i="17"/>
  <c r="AY106" i="17"/>
  <c r="AY107" i="17"/>
  <c r="AY108" i="17"/>
  <c r="AY109" i="17"/>
  <c r="AY110" i="17"/>
  <c r="AY111" i="17"/>
  <c r="AY116" i="17"/>
  <c r="AY118" i="17"/>
  <c r="AY119" i="17"/>
  <c r="AY120" i="17"/>
  <c r="AY117" i="17"/>
  <c r="AY121" i="17"/>
  <c r="AY122" i="17"/>
  <c r="AM13" i="17"/>
  <c r="AM10" i="17"/>
  <c r="AM11" i="17"/>
  <c r="AM14" i="17"/>
  <c r="AM15" i="17"/>
  <c r="AM16" i="17"/>
  <c r="AM17" i="17"/>
  <c r="AM124" i="17"/>
  <c r="AM19" i="17"/>
  <c r="AM22" i="17"/>
  <c r="AM20" i="17"/>
  <c r="AM24" i="17"/>
  <c r="AM23" i="17"/>
  <c r="AM25" i="17"/>
  <c r="AM26" i="17"/>
  <c r="AM27" i="17"/>
  <c r="AM28" i="17"/>
  <c r="AM29" i="17"/>
  <c r="AM21" i="17"/>
  <c r="AM30" i="17"/>
  <c r="AM35" i="17"/>
  <c r="AM32" i="17"/>
  <c r="AM37" i="17"/>
  <c r="AM38" i="17"/>
  <c r="AM39" i="17"/>
  <c r="AM40" i="17"/>
  <c r="AM34" i="17"/>
  <c r="AM33" i="17"/>
  <c r="AM41" i="17"/>
  <c r="AM42" i="17"/>
  <c r="AM43" i="17"/>
  <c r="AM44" i="17"/>
  <c r="AM45" i="17"/>
  <c r="AM46" i="17"/>
  <c r="AM47" i="17"/>
  <c r="AM36" i="17"/>
  <c r="AM48" i="17"/>
  <c r="AM50" i="17"/>
  <c r="AM53" i="17"/>
  <c r="AM56" i="17"/>
  <c r="AM51" i="17"/>
  <c r="AM57" i="17"/>
  <c r="AM54" i="17"/>
  <c r="AM55" i="17"/>
  <c r="AM68" i="17"/>
  <c r="AM58" i="17"/>
  <c r="AM59" i="17"/>
  <c r="AM60" i="17"/>
  <c r="AM61" i="17"/>
  <c r="AM52" i="17"/>
  <c r="AM62" i="17"/>
  <c r="AM63" i="17"/>
  <c r="AM64" i="17"/>
  <c r="AM65" i="17"/>
  <c r="AM66" i="17"/>
  <c r="AM67" i="17"/>
  <c r="AM71" i="17"/>
  <c r="AM70" i="17"/>
  <c r="AM72" i="17"/>
  <c r="AM73" i="17"/>
  <c r="AM74" i="17"/>
  <c r="AM75" i="17"/>
  <c r="AM76" i="17"/>
  <c r="AM77" i="17"/>
  <c r="AM78" i="17"/>
  <c r="AM79" i="17"/>
  <c r="AM80" i="17"/>
  <c r="AM81" i="17"/>
  <c r="AM82" i="17"/>
  <c r="AM92" i="17"/>
  <c r="AM84" i="17"/>
  <c r="AM85" i="17"/>
  <c r="AM86" i="17"/>
  <c r="AM87" i="17"/>
  <c r="AM88" i="17"/>
  <c r="AM89" i="17"/>
  <c r="AM90" i="17"/>
  <c r="AM91" i="17"/>
  <c r="AM93" i="17"/>
  <c r="AM94" i="17"/>
  <c r="AM95" i="17"/>
  <c r="AM96" i="17"/>
  <c r="AM97" i="17"/>
  <c r="AM98" i="17"/>
  <c r="AM99" i="17"/>
  <c r="AM100" i="17"/>
  <c r="AM101" i="17"/>
  <c r="AM102" i="17"/>
  <c r="AM103" i="17"/>
  <c r="AM104" i="17"/>
  <c r="AM105" i="17"/>
  <c r="AM106" i="17"/>
  <c r="AM107" i="17"/>
  <c r="AM108" i="17"/>
  <c r="AM109" i="17"/>
  <c r="AM110" i="17"/>
  <c r="AM111" i="17"/>
  <c r="AM116" i="17"/>
  <c r="AM118" i="17"/>
  <c r="AM119" i="17"/>
  <c r="AM120" i="17"/>
  <c r="AM117" i="17"/>
  <c r="AM121" i="17"/>
  <c r="AM122" i="17"/>
  <c r="AU13" i="17"/>
  <c r="AU10" i="17"/>
  <c r="AU12" i="17"/>
  <c r="AU11" i="17"/>
  <c r="AU14" i="17"/>
  <c r="AU15" i="17"/>
  <c r="AU16" i="17"/>
  <c r="AU17" i="17"/>
  <c r="AU124" i="17"/>
  <c r="AU19" i="17"/>
  <c r="AU22" i="17"/>
  <c r="AU20" i="17"/>
  <c r="AU24" i="17"/>
  <c r="AU23" i="17"/>
  <c r="AU25" i="17"/>
  <c r="AU26" i="17"/>
  <c r="AU27" i="17"/>
  <c r="AU28" i="17"/>
  <c r="AU29" i="17"/>
  <c r="AU21" i="17"/>
  <c r="AU30" i="17"/>
  <c r="AU35" i="17"/>
  <c r="AU32" i="17"/>
  <c r="AU37" i="17"/>
  <c r="AU38" i="17"/>
  <c r="AU39" i="17"/>
  <c r="AU40" i="17"/>
  <c r="AU34" i="17"/>
  <c r="AU33" i="17"/>
  <c r="AU41" i="17"/>
  <c r="AU42" i="17"/>
  <c r="AU43" i="17"/>
  <c r="AU44" i="17"/>
  <c r="AU45" i="17"/>
  <c r="AU46" i="17"/>
  <c r="AU47" i="17"/>
  <c r="AU36" i="17"/>
  <c r="AU48" i="17"/>
  <c r="AU50" i="17"/>
  <c r="AU53" i="17"/>
  <c r="AU56" i="17"/>
  <c r="AU51" i="17"/>
  <c r="AU57" i="17"/>
  <c r="AU54" i="17"/>
  <c r="AU55" i="17"/>
  <c r="AU68" i="17"/>
  <c r="AU58" i="17"/>
  <c r="AU59" i="17"/>
  <c r="AU60" i="17"/>
  <c r="AU61" i="17"/>
  <c r="AU52" i="17"/>
  <c r="AU62" i="17"/>
  <c r="AU63" i="17"/>
  <c r="AU64" i="17"/>
  <c r="AU65" i="17"/>
  <c r="AU66" i="17"/>
  <c r="AU67" i="17"/>
  <c r="AU71" i="17"/>
  <c r="AU70" i="17"/>
  <c r="AU72" i="17"/>
  <c r="AU73" i="17"/>
  <c r="AU74" i="17"/>
  <c r="AU75" i="17"/>
  <c r="AU76" i="17"/>
  <c r="AU77" i="17"/>
  <c r="AU78" i="17"/>
  <c r="AU79" i="17"/>
  <c r="AU80" i="17"/>
  <c r="AU81" i="17"/>
  <c r="AU82" i="17"/>
  <c r="AU92" i="17"/>
  <c r="AU84" i="17"/>
  <c r="AU85" i="17"/>
  <c r="AU86" i="17"/>
  <c r="AU87" i="17"/>
  <c r="AU88" i="17"/>
  <c r="AU89" i="17"/>
  <c r="AU90" i="17"/>
  <c r="AU91" i="17"/>
  <c r="AU93" i="17"/>
  <c r="AU94" i="17"/>
  <c r="AU95" i="17"/>
  <c r="AU96" i="17"/>
  <c r="AU97" i="17"/>
  <c r="AU98" i="17"/>
  <c r="AU99" i="17"/>
  <c r="AU100" i="17"/>
  <c r="AU101" i="17"/>
  <c r="AU102" i="17"/>
  <c r="AU103" i="17"/>
  <c r="AU104" i="17"/>
  <c r="AU105" i="17"/>
  <c r="AU106" i="17"/>
  <c r="AU107" i="17"/>
  <c r="AU108" i="17"/>
  <c r="AU109" i="17"/>
  <c r="AU110" i="17"/>
  <c r="AU111" i="17"/>
  <c r="AU116" i="17"/>
  <c r="AU118" i="17"/>
  <c r="AU119" i="17"/>
  <c r="AU120" i="17"/>
  <c r="AU117" i="17"/>
  <c r="AU121" i="17"/>
  <c r="AU122" i="17"/>
  <c r="BC13" i="17"/>
  <c r="BC10" i="17"/>
  <c r="BC12" i="17"/>
  <c r="BC11" i="17"/>
  <c r="BC14" i="17"/>
  <c r="BC15" i="17"/>
  <c r="BC16" i="17"/>
  <c r="BC17" i="17"/>
  <c r="BC124" i="17"/>
  <c r="BC19" i="17"/>
  <c r="BC22" i="17"/>
  <c r="BC20" i="17"/>
  <c r="BC24" i="17"/>
  <c r="BC23" i="17"/>
  <c r="BC25" i="17"/>
  <c r="BC26" i="17"/>
  <c r="BC27" i="17"/>
  <c r="BC28" i="17"/>
  <c r="BC29" i="17"/>
  <c r="BC21" i="17"/>
  <c r="BC30" i="17"/>
  <c r="BC35" i="17"/>
  <c r="BC32" i="17"/>
  <c r="BC37" i="17"/>
  <c r="BC38" i="17"/>
  <c r="BC39" i="17"/>
  <c r="BC40" i="17"/>
  <c r="BC34" i="17"/>
  <c r="BC33" i="17"/>
  <c r="BC41" i="17"/>
  <c r="BC42" i="17"/>
  <c r="BC43" i="17"/>
  <c r="BC44" i="17"/>
  <c r="BC45" i="17"/>
  <c r="BC46" i="17"/>
  <c r="BC47" i="17"/>
  <c r="BC36" i="17"/>
  <c r="BC48" i="17"/>
  <c r="BC50" i="17"/>
  <c r="BC53" i="17"/>
  <c r="BC56" i="17"/>
  <c r="BC51" i="17"/>
  <c r="BC57" i="17"/>
  <c r="BC54" i="17"/>
  <c r="BC55" i="17"/>
  <c r="BC68" i="17"/>
  <c r="BC58" i="17"/>
  <c r="BC59" i="17"/>
  <c r="BC60" i="17"/>
  <c r="BC61" i="17"/>
  <c r="BC52" i="17"/>
  <c r="BC62" i="17"/>
  <c r="BC63" i="17"/>
  <c r="BC64" i="17"/>
  <c r="BC65" i="17"/>
  <c r="BC66" i="17"/>
  <c r="BC67" i="17"/>
  <c r="BC71" i="17"/>
  <c r="BC70" i="17"/>
  <c r="BC72" i="17"/>
  <c r="BC73" i="17"/>
  <c r="BC74" i="17"/>
  <c r="BC75" i="17"/>
  <c r="BC76" i="17"/>
  <c r="BC77" i="17"/>
  <c r="BC78" i="17"/>
  <c r="BC79" i="17"/>
  <c r="BC80" i="17"/>
  <c r="BC81" i="17"/>
  <c r="BC82" i="17"/>
  <c r="BC92" i="17"/>
  <c r="BC84" i="17"/>
  <c r="BC85" i="17"/>
  <c r="BC86" i="17"/>
  <c r="BC87" i="17"/>
  <c r="BC88" i="17"/>
  <c r="BC89" i="17"/>
  <c r="BC90" i="17"/>
  <c r="BC91" i="17"/>
  <c r="BC93" i="17"/>
  <c r="BC94" i="17"/>
  <c r="BC95" i="17"/>
  <c r="BC96" i="17"/>
  <c r="BC97" i="17"/>
  <c r="BC98" i="17"/>
  <c r="BC99" i="17"/>
  <c r="BC100" i="17"/>
  <c r="BC101" i="17"/>
  <c r="BC102" i="17"/>
  <c r="BC103" i="17"/>
  <c r="BC104" i="17"/>
  <c r="BC105" i="17"/>
  <c r="BC106" i="17"/>
  <c r="BC107" i="17"/>
  <c r="BC108" i="17"/>
  <c r="BC109" i="17"/>
  <c r="BC110" i="17"/>
  <c r="BC111" i="17"/>
  <c r="BC116" i="17"/>
  <c r="BC118" i="17"/>
  <c r="BC119" i="17"/>
  <c r="BC120" i="17"/>
  <c r="BC117" i="17"/>
  <c r="BC121" i="17"/>
  <c r="BC122" i="17"/>
  <c r="BW13" i="17"/>
  <c r="BW10" i="17"/>
  <c r="BW12" i="17"/>
  <c r="BW11" i="17"/>
  <c r="BW14" i="17"/>
  <c r="BW15" i="17"/>
  <c r="BW16" i="17"/>
  <c r="BW17" i="17"/>
  <c r="BW124" i="17"/>
  <c r="BW19" i="17"/>
  <c r="BW22" i="17"/>
  <c r="BW20" i="17"/>
  <c r="BW24" i="17"/>
  <c r="BW23" i="17"/>
  <c r="BW25" i="17"/>
  <c r="BW26" i="17"/>
  <c r="BW27" i="17"/>
  <c r="BW28" i="17"/>
  <c r="BW29" i="17"/>
  <c r="BW21" i="17"/>
  <c r="BW30" i="17"/>
  <c r="BW35" i="17"/>
  <c r="BW32" i="17"/>
  <c r="BW37" i="17"/>
  <c r="BW38" i="17"/>
  <c r="BW39" i="17"/>
  <c r="BW40" i="17"/>
  <c r="BW34" i="17"/>
  <c r="BW33" i="17"/>
  <c r="BW41" i="17"/>
  <c r="BW42" i="17"/>
  <c r="BW43" i="17"/>
  <c r="BW44" i="17"/>
  <c r="BW45" i="17"/>
  <c r="BW46" i="17"/>
  <c r="BW47" i="17"/>
  <c r="BW36" i="17"/>
  <c r="BW48" i="17"/>
  <c r="BW50" i="17"/>
  <c r="BW53" i="17"/>
  <c r="BW56" i="17"/>
  <c r="BW51" i="17"/>
  <c r="BW57" i="17"/>
  <c r="BW54" i="17"/>
  <c r="BW55" i="17"/>
  <c r="BW68" i="17"/>
  <c r="BW58" i="17"/>
  <c r="BW59" i="17"/>
  <c r="BW60" i="17"/>
  <c r="BW61" i="17"/>
  <c r="BW52" i="17"/>
  <c r="BW62" i="17"/>
  <c r="BW63" i="17"/>
  <c r="BW64" i="17"/>
  <c r="BW65" i="17"/>
  <c r="BW66" i="17"/>
  <c r="BW67" i="17"/>
  <c r="BW71" i="17"/>
  <c r="BW70" i="17"/>
  <c r="BW72" i="17"/>
  <c r="BW73" i="17"/>
  <c r="BW74" i="17"/>
  <c r="BW75" i="17"/>
  <c r="BW76" i="17"/>
  <c r="BW77" i="17"/>
  <c r="BW78" i="17"/>
  <c r="BW79" i="17"/>
  <c r="BW80" i="17"/>
  <c r="BW81" i="17"/>
  <c r="BW82" i="17"/>
  <c r="BW92" i="17"/>
  <c r="BW84" i="17"/>
  <c r="BW85" i="17"/>
  <c r="BW86" i="17"/>
  <c r="BW87" i="17"/>
  <c r="BW88" i="17"/>
  <c r="BW89" i="17"/>
  <c r="BW90" i="17"/>
  <c r="BW91" i="17"/>
  <c r="BW93" i="17"/>
  <c r="BW94" i="17"/>
  <c r="BW95" i="17"/>
  <c r="BW96" i="17"/>
  <c r="BW97" i="17"/>
  <c r="BW98" i="17"/>
  <c r="BW99" i="17"/>
  <c r="BW100" i="17"/>
  <c r="BW101" i="17"/>
  <c r="BW102" i="17"/>
  <c r="BW103" i="17"/>
  <c r="BW104" i="17"/>
  <c r="BW105" i="17"/>
  <c r="BW106" i="17"/>
  <c r="BW107" i="17"/>
  <c r="BW108" i="17"/>
  <c r="BW109" i="17"/>
  <c r="BW110" i="17"/>
  <c r="BW111" i="17"/>
  <c r="BW116" i="17"/>
  <c r="BW118" i="17"/>
  <c r="BW119" i="17"/>
  <c r="BW120" i="17"/>
  <c r="BW117" i="17"/>
  <c r="BW121" i="17"/>
  <c r="BW122" i="17"/>
  <c r="AQ13" i="17"/>
  <c r="AQ10" i="17"/>
  <c r="AQ12" i="17"/>
  <c r="AQ11" i="17"/>
  <c r="AQ14" i="17"/>
  <c r="AQ15" i="17"/>
  <c r="AQ16" i="17"/>
  <c r="AQ17" i="17"/>
  <c r="AQ124" i="17"/>
  <c r="AQ19" i="17"/>
  <c r="AQ22" i="17"/>
  <c r="AQ20" i="17"/>
  <c r="AQ24" i="17"/>
  <c r="AQ23" i="17"/>
  <c r="AQ25" i="17"/>
  <c r="AQ26" i="17"/>
  <c r="AQ27" i="17"/>
  <c r="AQ28" i="17"/>
  <c r="AQ29" i="17"/>
  <c r="AQ21" i="17"/>
  <c r="AQ30" i="17"/>
  <c r="AQ35" i="17"/>
  <c r="AQ32" i="17"/>
  <c r="AQ37" i="17"/>
  <c r="AQ38" i="17"/>
  <c r="AQ39" i="17"/>
  <c r="AQ40" i="17"/>
  <c r="AQ34" i="17"/>
  <c r="AQ33" i="17"/>
  <c r="AQ41" i="17"/>
  <c r="AQ42" i="17"/>
  <c r="AQ43" i="17"/>
  <c r="AQ44" i="17"/>
  <c r="AQ45" i="17"/>
  <c r="AQ46" i="17"/>
  <c r="AQ47" i="17"/>
  <c r="AQ36" i="17"/>
  <c r="AQ48" i="17"/>
  <c r="AQ50" i="17"/>
  <c r="AQ53" i="17"/>
  <c r="AQ56" i="17"/>
  <c r="AQ51" i="17"/>
  <c r="AQ57" i="17"/>
  <c r="AQ54" i="17"/>
  <c r="AQ55" i="17"/>
  <c r="AQ68" i="17"/>
  <c r="AQ58" i="17"/>
  <c r="AQ59" i="17"/>
  <c r="AQ60" i="17"/>
  <c r="AQ61" i="17"/>
  <c r="AQ52" i="17"/>
  <c r="AQ62" i="17"/>
  <c r="AQ63" i="17"/>
  <c r="AQ64" i="17"/>
  <c r="AQ65" i="17"/>
  <c r="AQ66" i="17"/>
  <c r="AQ67" i="17"/>
  <c r="AQ71" i="17"/>
  <c r="AQ70" i="17"/>
  <c r="AQ72" i="17"/>
  <c r="AQ73" i="17"/>
  <c r="AQ74" i="17"/>
  <c r="AQ75" i="17"/>
  <c r="AQ76" i="17"/>
  <c r="AQ77" i="17"/>
  <c r="AQ78" i="17"/>
  <c r="AQ79" i="17"/>
  <c r="AQ80" i="17"/>
  <c r="AQ81" i="17"/>
  <c r="AQ82" i="17"/>
  <c r="AQ92" i="17"/>
  <c r="AQ84" i="17"/>
  <c r="AQ85" i="17"/>
  <c r="AQ86" i="17"/>
  <c r="AQ87" i="17"/>
  <c r="AQ88" i="17"/>
  <c r="AQ89" i="17"/>
  <c r="AQ90" i="17"/>
  <c r="AQ91" i="17"/>
  <c r="AQ93" i="17"/>
  <c r="AQ94" i="17"/>
  <c r="AQ95" i="17"/>
  <c r="AQ96" i="17"/>
  <c r="AQ97" i="17"/>
  <c r="AQ98" i="17"/>
  <c r="AQ99" i="17"/>
  <c r="AQ100" i="17"/>
  <c r="AQ101" i="17"/>
  <c r="AQ102" i="17"/>
  <c r="AQ103" i="17"/>
  <c r="AQ104" i="17"/>
  <c r="AQ105" i="17"/>
  <c r="AQ106" i="17"/>
  <c r="AQ107" i="17"/>
  <c r="AQ108" i="17"/>
  <c r="AQ109" i="17"/>
  <c r="AQ110" i="17"/>
  <c r="AQ111" i="17"/>
  <c r="AQ116" i="17"/>
  <c r="AQ118" i="17"/>
  <c r="AQ119" i="17"/>
  <c r="AQ120" i="17"/>
  <c r="AQ117" i="17"/>
  <c r="AQ121" i="17"/>
  <c r="AQ122" i="17"/>
  <c r="AA13" i="17"/>
  <c r="CY13" i="17" s="1"/>
  <c r="AA10" i="17"/>
  <c r="CY10" i="17" s="1"/>
  <c r="AA12" i="17"/>
  <c r="CY12" i="17" s="1"/>
  <c r="AA11" i="17"/>
  <c r="AA14" i="17"/>
  <c r="CY14" i="17" s="1"/>
  <c r="AA15" i="17"/>
  <c r="CY15" i="17" s="1"/>
  <c r="AA16" i="17"/>
  <c r="CY16" i="17" s="1"/>
  <c r="AA17" i="17"/>
  <c r="CY17" i="17" s="1"/>
  <c r="AA124" i="17"/>
  <c r="CY124" i="17" s="1"/>
  <c r="AA19" i="17"/>
  <c r="AA22" i="17"/>
  <c r="CY22" i="17" s="1"/>
  <c r="AA20" i="17"/>
  <c r="CY20" i="17" s="1"/>
  <c r="AA24" i="17"/>
  <c r="CY24" i="17" s="1"/>
  <c r="AA23" i="17"/>
  <c r="CY23" i="17" s="1"/>
  <c r="AA25" i="17"/>
  <c r="CY25" i="17" s="1"/>
  <c r="AA26" i="17"/>
  <c r="CY26" i="17" s="1"/>
  <c r="AA27" i="17"/>
  <c r="CY27" i="17" s="1"/>
  <c r="AA28" i="17"/>
  <c r="CY28" i="17" s="1"/>
  <c r="AA29" i="17"/>
  <c r="CY29" i="17" s="1"/>
  <c r="AA21" i="17"/>
  <c r="CY30" i="17"/>
  <c r="AA35" i="17"/>
  <c r="AA32" i="17"/>
  <c r="AA37" i="17"/>
  <c r="CY37" i="17" s="1"/>
  <c r="AA38" i="17"/>
  <c r="CY38" i="17" s="1"/>
  <c r="AA39" i="17"/>
  <c r="CY39" i="17" s="1"/>
  <c r="AA40" i="17"/>
  <c r="CY40" i="17" s="1"/>
  <c r="AA34" i="17"/>
  <c r="CY34" i="17" s="1"/>
  <c r="AA33" i="17"/>
  <c r="CY33" i="17" s="1"/>
  <c r="AA41" i="17"/>
  <c r="CY41" i="17" s="1"/>
  <c r="AA42" i="17"/>
  <c r="CY42" i="17" s="1"/>
  <c r="AA43" i="17"/>
  <c r="CY43" i="17" s="1"/>
  <c r="AA44" i="17"/>
  <c r="CY44" i="17" s="1"/>
  <c r="AA45" i="17"/>
  <c r="CY45" i="17" s="1"/>
  <c r="AA46" i="17"/>
  <c r="CY46" i="17" s="1"/>
  <c r="AA47" i="17"/>
  <c r="CY47" i="17" s="1"/>
  <c r="AA36" i="17"/>
  <c r="CY36" i="17" s="1"/>
  <c r="AA48" i="17"/>
  <c r="CY48" i="17" s="1"/>
  <c r="AA50" i="17"/>
  <c r="AA53" i="17"/>
  <c r="CY53" i="17" s="1"/>
  <c r="AA56" i="17"/>
  <c r="CY56" i="17" s="1"/>
  <c r="AA51" i="17"/>
  <c r="CY51" i="17" s="1"/>
  <c r="AA57" i="17"/>
  <c r="CY57" i="17" s="1"/>
  <c r="AA54" i="17"/>
  <c r="CY54" i="17" s="1"/>
  <c r="AA55" i="17"/>
  <c r="CY55" i="17" s="1"/>
  <c r="AA68" i="17"/>
  <c r="CY68" i="17" s="1"/>
  <c r="AA58" i="17"/>
  <c r="CY58" i="17" s="1"/>
  <c r="AA59" i="17"/>
  <c r="CY59" i="17" s="1"/>
  <c r="AA60" i="17"/>
  <c r="CY60" i="17" s="1"/>
  <c r="AA61" i="17"/>
  <c r="CY61" i="17" s="1"/>
  <c r="AA52" i="17"/>
  <c r="CY52" i="17" s="1"/>
  <c r="AA62" i="17"/>
  <c r="CY62" i="17" s="1"/>
  <c r="AA63" i="17"/>
  <c r="CY63" i="17" s="1"/>
  <c r="AA64" i="17"/>
  <c r="CY64" i="17" s="1"/>
  <c r="AA65" i="17"/>
  <c r="CY65" i="17" s="1"/>
  <c r="AA66" i="17"/>
  <c r="CY66" i="17" s="1"/>
  <c r="AA67" i="17"/>
  <c r="CY67" i="17" s="1"/>
  <c r="AA71" i="17"/>
  <c r="CY71" i="17" s="1"/>
  <c r="AA70" i="17"/>
  <c r="AA72" i="17"/>
  <c r="AA73" i="17"/>
  <c r="CY73" i="17" s="1"/>
  <c r="AA74" i="17"/>
  <c r="CY74" i="17" s="1"/>
  <c r="AA75" i="17"/>
  <c r="CY75" i="17" s="1"/>
  <c r="AA76" i="17"/>
  <c r="CY76" i="17" s="1"/>
  <c r="AA77" i="17"/>
  <c r="CY77" i="17" s="1"/>
  <c r="AA78" i="17"/>
  <c r="CY78" i="17" s="1"/>
  <c r="AA79" i="17"/>
  <c r="CY79" i="17" s="1"/>
  <c r="AA80" i="17"/>
  <c r="CY80" i="17" s="1"/>
  <c r="AA81" i="17"/>
  <c r="CY81" i="17" s="1"/>
  <c r="AA82" i="17"/>
  <c r="CY82" i="17" s="1"/>
  <c r="AA92" i="17"/>
  <c r="CY92" i="17" s="1"/>
  <c r="AA84" i="17"/>
  <c r="AA85" i="17"/>
  <c r="CY85" i="17" s="1"/>
  <c r="AA86" i="17"/>
  <c r="CY86" i="17" s="1"/>
  <c r="AA87" i="17"/>
  <c r="CY87" i="17" s="1"/>
  <c r="AA88" i="17"/>
  <c r="CY88" i="17" s="1"/>
  <c r="AA89" i="17"/>
  <c r="CY89" i="17" s="1"/>
  <c r="AA90" i="17"/>
  <c r="CY90" i="17" s="1"/>
  <c r="AA91" i="17"/>
  <c r="CY91" i="17" s="1"/>
  <c r="AA93" i="17"/>
  <c r="CY93" i="17" s="1"/>
  <c r="AA94" i="17"/>
  <c r="CY94" i="17" s="1"/>
  <c r="AA95" i="17"/>
  <c r="CY95" i="17" s="1"/>
  <c r="AA96" i="17"/>
  <c r="CY96" i="17" s="1"/>
  <c r="AA97" i="17"/>
  <c r="AA98" i="17"/>
  <c r="CY98" i="17" s="1"/>
  <c r="AA99" i="17"/>
  <c r="CY99" i="17" s="1"/>
  <c r="AA100" i="17"/>
  <c r="CY100" i="17" s="1"/>
  <c r="AA101" i="17"/>
  <c r="CY101" i="17" s="1"/>
  <c r="AA102" i="17"/>
  <c r="CY102" i="17" s="1"/>
  <c r="AA103" i="17"/>
  <c r="CY103" i="17" s="1"/>
  <c r="AA104" i="17"/>
  <c r="CY104" i="17" s="1"/>
  <c r="AA105" i="17"/>
  <c r="CY105" i="17" s="1"/>
  <c r="AA106" i="17"/>
  <c r="CY106" i="17" s="1"/>
  <c r="AA107" i="17"/>
  <c r="CY107" i="17" s="1"/>
  <c r="AA108" i="17"/>
  <c r="CY108" i="17" s="1"/>
  <c r="AA109" i="17"/>
  <c r="CY109" i="17" s="1"/>
  <c r="AA110" i="17"/>
  <c r="CY110" i="17" s="1"/>
  <c r="AA111" i="17"/>
  <c r="CY111" i="17" s="1"/>
  <c r="AA116" i="17"/>
  <c r="AA118" i="17"/>
  <c r="CY118" i="17" s="1"/>
  <c r="AA119" i="17"/>
  <c r="CY119" i="17" s="1"/>
  <c r="AA120" i="17"/>
  <c r="CY120" i="17" s="1"/>
  <c r="AA117" i="17"/>
  <c r="CY117" i="17" s="1"/>
  <c r="AA121" i="17"/>
  <c r="CY121" i="17" s="1"/>
  <c r="AA122" i="17"/>
  <c r="CY122" i="17" s="1"/>
  <c r="AE13" i="17"/>
  <c r="AE10" i="17"/>
  <c r="AE12" i="17"/>
  <c r="AE11" i="17"/>
  <c r="AE14" i="17"/>
  <c r="AE15" i="17"/>
  <c r="AE16" i="17"/>
  <c r="AE17" i="17"/>
  <c r="AE124" i="17"/>
  <c r="AE19" i="17"/>
  <c r="AE22" i="17"/>
  <c r="AE20" i="17"/>
  <c r="AE24" i="17"/>
  <c r="AE23" i="17"/>
  <c r="AE25" i="17"/>
  <c r="AE26" i="17"/>
  <c r="AE27" i="17"/>
  <c r="AE28" i="17"/>
  <c r="AE29" i="17"/>
  <c r="AE21" i="17"/>
  <c r="AE30" i="17"/>
  <c r="AE35" i="17"/>
  <c r="AE32" i="17"/>
  <c r="AE37" i="17"/>
  <c r="AE38" i="17"/>
  <c r="AE39" i="17"/>
  <c r="AE40" i="17"/>
  <c r="AE34" i="17"/>
  <c r="AE33" i="17"/>
  <c r="AE41" i="17"/>
  <c r="AE42" i="17"/>
  <c r="AE43" i="17"/>
  <c r="AE44" i="17"/>
  <c r="AE45" i="17"/>
  <c r="AE46" i="17"/>
  <c r="AE47" i="17"/>
  <c r="AE36" i="17"/>
  <c r="AE48" i="17"/>
  <c r="AE50" i="17"/>
  <c r="AE53" i="17"/>
  <c r="AE56" i="17"/>
  <c r="AE51" i="17"/>
  <c r="AE57" i="17"/>
  <c r="AE54" i="17"/>
  <c r="AE55" i="17"/>
  <c r="AE68" i="17"/>
  <c r="AE58" i="17"/>
  <c r="AE59" i="17"/>
  <c r="AE60" i="17"/>
  <c r="AE61" i="17"/>
  <c r="AE52" i="17"/>
  <c r="AE62" i="17"/>
  <c r="AE63" i="17"/>
  <c r="AE64" i="17"/>
  <c r="AE65" i="17"/>
  <c r="AE66" i="17"/>
  <c r="AE67" i="17"/>
  <c r="AE71" i="17"/>
  <c r="AE70" i="17"/>
  <c r="AE72" i="17"/>
  <c r="AE73" i="17"/>
  <c r="AE74" i="17"/>
  <c r="AE75" i="17"/>
  <c r="AE76" i="17"/>
  <c r="AE77" i="17"/>
  <c r="AE78" i="17"/>
  <c r="AE79" i="17"/>
  <c r="AE80" i="17"/>
  <c r="AE81" i="17"/>
  <c r="AE82" i="17"/>
  <c r="AE92" i="17"/>
  <c r="AE84" i="17"/>
  <c r="AE85" i="17"/>
  <c r="AE86" i="17"/>
  <c r="AE87" i="17"/>
  <c r="AE88" i="17"/>
  <c r="AE89" i="17"/>
  <c r="AE90" i="17"/>
  <c r="AE91" i="17"/>
  <c r="AE93" i="17"/>
  <c r="AE94" i="17"/>
  <c r="AE95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6" i="17"/>
  <c r="AE118" i="17"/>
  <c r="AE119" i="17"/>
  <c r="AE120" i="17"/>
  <c r="AE117" i="17"/>
  <c r="AE121" i="17"/>
  <c r="AE122" i="17"/>
  <c r="BK13" i="17"/>
  <c r="BK10" i="17"/>
  <c r="BK12" i="17"/>
  <c r="BK11" i="17"/>
  <c r="BK14" i="17"/>
  <c r="BK15" i="17"/>
  <c r="BK16" i="17"/>
  <c r="BK17" i="17"/>
  <c r="BK124" i="17"/>
  <c r="BK19" i="17"/>
  <c r="BK22" i="17"/>
  <c r="BK20" i="17"/>
  <c r="BK24" i="17"/>
  <c r="BK23" i="17"/>
  <c r="BK25" i="17"/>
  <c r="BK26" i="17"/>
  <c r="BK27" i="17"/>
  <c r="BK28" i="17"/>
  <c r="BK29" i="17"/>
  <c r="BK21" i="17"/>
  <c r="BK30" i="17"/>
  <c r="BK35" i="17"/>
  <c r="BK32" i="17"/>
  <c r="BK37" i="17"/>
  <c r="BK38" i="17"/>
  <c r="BK39" i="17"/>
  <c r="BK40" i="17"/>
  <c r="BK34" i="17"/>
  <c r="BK33" i="17"/>
  <c r="BK41" i="17"/>
  <c r="BK42" i="17"/>
  <c r="BK43" i="17"/>
  <c r="BK44" i="17"/>
  <c r="BK45" i="17"/>
  <c r="BK46" i="17"/>
  <c r="BK47" i="17"/>
  <c r="BK36" i="17"/>
  <c r="BK48" i="17"/>
  <c r="BK50" i="17"/>
  <c r="BK53" i="17"/>
  <c r="BK56" i="17"/>
  <c r="BK51" i="17"/>
  <c r="BK57" i="17"/>
  <c r="BK54" i="17"/>
  <c r="BK55" i="17"/>
  <c r="BK68" i="17"/>
  <c r="BK58" i="17"/>
  <c r="BK59" i="17"/>
  <c r="BK60" i="17"/>
  <c r="BK61" i="17"/>
  <c r="BK52" i="17"/>
  <c r="BK62" i="17"/>
  <c r="BK63" i="17"/>
  <c r="BK64" i="17"/>
  <c r="BK65" i="17"/>
  <c r="BK66" i="17"/>
  <c r="BK67" i="17"/>
  <c r="BK71" i="17"/>
  <c r="BK70" i="17"/>
  <c r="BK72" i="17"/>
  <c r="BK73" i="17"/>
  <c r="BK74" i="17"/>
  <c r="BK75" i="17"/>
  <c r="BK76" i="17"/>
  <c r="BK77" i="17"/>
  <c r="BK78" i="17"/>
  <c r="BK79" i="17"/>
  <c r="BK80" i="17"/>
  <c r="BK81" i="17"/>
  <c r="BK82" i="17"/>
  <c r="BK92" i="17"/>
  <c r="BK84" i="17"/>
  <c r="BK85" i="17"/>
  <c r="BK86" i="17"/>
  <c r="BK87" i="17"/>
  <c r="BK88" i="17"/>
  <c r="BK89" i="17"/>
  <c r="BK90" i="17"/>
  <c r="BK91" i="17"/>
  <c r="BK93" i="17"/>
  <c r="BK94" i="17"/>
  <c r="BK95" i="17"/>
  <c r="BK96" i="17"/>
  <c r="BK97" i="17"/>
  <c r="BK98" i="17"/>
  <c r="BK99" i="17"/>
  <c r="BK100" i="17"/>
  <c r="BK101" i="17"/>
  <c r="BK102" i="17"/>
  <c r="BK103" i="17"/>
  <c r="BK104" i="17"/>
  <c r="BK105" i="17"/>
  <c r="BK106" i="17"/>
  <c r="BK107" i="17"/>
  <c r="BK108" i="17"/>
  <c r="BK109" i="17"/>
  <c r="BK110" i="17"/>
  <c r="BK111" i="17"/>
  <c r="BK116" i="17"/>
  <c r="BK118" i="17"/>
  <c r="BK119" i="17"/>
  <c r="BK120" i="17"/>
  <c r="BK117" i="17"/>
  <c r="BK121" i="17"/>
  <c r="BK122" i="17"/>
  <c r="O118" i="17"/>
  <c r="O13" i="17"/>
  <c r="O10" i="17"/>
  <c r="O12" i="17"/>
  <c r="O11" i="17"/>
  <c r="O14" i="17"/>
  <c r="O15" i="17"/>
  <c r="O16" i="17"/>
  <c r="O17" i="17"/>
  <c r="O124" i="17"/>
  <c r="O19" i="17"/>
  <c r="O22" i="17"/>
  <c r="O20" i="17"/>
  <c r="O24" i="17"/>
  <c r="O23" i="17"/>
  <c r="O25" i="17"/>
  <c r="O26" i="17"/>
  <c r="O27" i="17"/>
  <c r="O28" i="17"/>
  <c r="O29" i="17"/>
  <c r="O21" i="17"/>
  <c r="O30" i="17"/>
  <c r="O35" i="17"/>
  <c r="O32" i="17"/>
  <c r="O37" i="17"/>
  <c r="O38" i="17"/>
  <c r="O39" i="17"/>
  <c r="O40" i="17"/>
  <c r="O34" i="17"/>
  <c r="O33" i="17"/>
  <c r="O41" i="17"/>
  <c r="O42" i="17"/>
  <c r="O43" i="17"/>
  <c r="O44" i="17"/>
  <c r="O45" i="17"/>
  <c r="O46" i="17"/>
  <c r="O47" i="17"/>
  <c r="O36" i="17"/>
  <c r="O48" i="17"/>
  <c r="O50" i="17"/>
  <c r="O53" i="17"/>
  <c r="O56" i="17"/>
  <c r="O51" i="17"/>
  <c r="O57" i="17"/>
  <c r="O54" i="17"/>
  <c r="O55" i="17"/>
  <c r="O68" i="17"/>
  <c r="O58" i="17"/>
  <c r="O59" i="17"/>
  <c r="O60" i="17"/>
  <c r="O61" i="17"/>
  <c r="O52" i="17"/>
  <c r="O62" i="17"/>
  <c r="O63" i="17"/>
  <c r="O64" i="17"/>
  <c r="O65" i="17"/>
  <c r="O66" i="17"/>
  <c r="O67" i="17"/>
  <c r="O71" i="17"/>
  <c r="O70" i="17"/>
  <c r="O72" i="17"/>
  <c r="O73" i="17"/>
  <c r="O74" i="17"/>
  <c r="O75" i="17"/>
  <c r="O76" i="17"/>
  <c r="O77" i="17"/>
  <c r="O78" i="17"/>
  <c r="O79" i="17"/>
  <c r="O80" i="17"/>
  <c r="O81" i="17"/>
  <c r="O82" i="17"/>
  <c r="O92" i="17"/>
  <c r="O84" i="17"/>
  <c r="O85" i="17"/>
  <c r="O86" i="17"/>
  <c r="O87" i="17"/>
  <c r="O88" i="17"/>
  <c r="O89" i="17"/>
  <c r="O90" i="17"/>
  <c r="O91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6" i="17"/>
  <c r="O119" i="17"/>
  <c r="O120" i="17"/>
  <c r="O117" i="17"/>
  <c r="O121" i="17"/>
  <c r="O122" i="17"/>
  <c r="O83" i="17" l="1"/>
  <c r="AA83" i="17"/>
  <c r="AU83" i="17"/>
  <c r="AI8" i="17"/>
  <c r="BO83" i="17"/>
  <c r="CM83" i="17"/>
  <c r="AE83" i="17"/>
  <c r="AQ83" i="17"/>
  <c r="AM83" i="17"/>
  <c r="AY83" i="17"/>
  <c r="AI83" i="17"/>
  <c r="BG83" i="17"/>
  <c r="CU18" i="17"/>
  <c r="W83" i="17"/>
  <c r="K83" i="17"/>
  <c r="S83" i="17"/>
  <c r="CU83" i="17"/>
  <c r="CQ83" i="17"/>
  <c r="CI83" i="17"/>
  <c r="CE83" i="17"/>
  <c r="BW83" i="17"/>
  <c r="BS83" i="17"/>
  <c r="BK83" i="17"/>
  <c r="BC83" i="17"/>
  <c r="CY97" i="17"/>
  <c r="CY21" i="17"/>
  <c r="BK8" i="17"/>
  <c r="CU8" i="17"/>
  <c r="CQ8" i="17"/>
  <c r="CM8" i="17"/>
  <c r="CE8" i="17"/>
  <c r="CI8" i="17"/>
  <c r="BW8" i="17"/>
  <c r="BS8" i="17"/>
  <c r="BO8" i="17"/>
  <c r="BG8" i="17"/>
  <c r="BC8" i="17"/>
  <c r="AY8" i="17"/>
  <c r="AU8" i="17"/>
  <c r="AQ8" i="17"/>
  <c r="AM8" i="17"/>
  <c r="AE8" i="17"/>
  <c r="W8" i="17"/>
  <c r="S8" i="17"/>
  <c r="S6" i="17" s="1"/>
  <c r="O8" i="17"/>
  <c r="K8" i="17"/>
  <c r="O115" i="17"/>
  <c r="BK115" i="17"/>
  <c r="AA115" i="17"/>
  <c r="BW115" i="17"/>
  <c r="AU115" i="17"/>
  <c r="BS115" i="17"/>
  <c r="CI115" i="17"/>
  <c r="CQ115" i="17"/>
  <c r="CU115" i="17"/>
  <c r="W115" i="17"/>
  <c r="K115" i="17"/>
  <c r="S115" i="17"/>
  <c r="F7" i="12"/>
  <c r="AE115" i="17"/>
  <c r="AQ115" i="17"/>
  <c r="BC115" i="17"/>
  <c r="AM115" i="17"/>
  <c r="AY115" i="17"/>
  <c r="AI115" i="17"/>
  <c r="BG115" i="17"/>
  <c r="BO115" i="17"/>
  <c r="CE115" i="17"/>
  <c r="CM115" i="17"/>
  <c r="H9" i="12"/>
  <c r="AA8" i="17"/>
  <c r="DC122" i="17"/>
  <c r="D122" i="12" s="1"/>
  <c r="DC120" i="17"/>
  <c r="D120" i="12" s="1"/>
  <c r="DC119" i="17"/>
  <c r="D119" i="12" s="1"/>
  <c r="DC110" i="17"/>
  <c r="D110" i="12" s="1"/>
  <c r="DC108" i="17"/>
  <c r="D108" i="12" s="1"/>
  <c r="DC106" i="17"/>
  <c r="D106" i="12" s="1"/>
  <c r="DC104" i="17"/>
  <c r="D104" i="12" s="1"/>
  <c r="DC102" i="17"/>
  <c r="D102" i="12" s="1"/>
  <c r="DC100" i="17"/>
  <c r="D100" i="12" s="1"/>
  <c r="DC98" i="17"/>
  <c r="D98" i="12" s="1"/>
  <c r="DC96" i="17"/>
  <c r="D96" i="12" s="1"/>
  <c r="DC94" i="17"/>
  <c r="D94" i="12" s="1"/>
  <c r="DC91" i="17"/>
  <c r="D91" i="12" s="1"/>
  <c r="DC89" i="17"/>
  <c r="D89" i="12" s="1"/>
  <c r="DC88" i="17"/>
  <c r="D88" i="12" s="1"/>
  <c r="DC86" i="17"/>
  <c r="D86" i="12" s="1"/>
  <c r="DC82" i="17"/>
  <c r="D82" i="12" s="1"/>
  <c r="DC81" i="17"/>
  <c r="D81" i="12" s="1"/>
  <c r="DC79" i="17"/>
  <c r="D79" i="12" s="1"/>
  <c r="DC77" i="17"/>
  <c r="D77" i="12" s="1"/>
  <c r="DC75" i="17"/>
  <c r="D75" i="12" s="1"/>
  <c r="DC73" i="17"/>
  <c r="D73" i="12" s="1"/>
  <c r="DC68" i="17"/>
  <c r="D68" i="12" s="1"/>
  <c r="DC54" i="17"/>
  <c r="D54" i="12" s="1"/>
  <c r="DC51" i="17"/>
  <c r="D51" i="12" s="1"/>
  <c r="DC33" i="17"/>
  <c r="D33" i="12" s="1"/>
  <c r="DC34" i="17"/>
  <c r="D34" i="12" s="1"/>
  <c r="DC21" i="17"/>
  <c r="D21" i="12" s="1"/>
  <c r="DC24" i="17"/>
  <c r="D24" i="12" s="1"/>
  <c r="DC22" i="17"/>
  <c r="D22" i="12" s="1"/>
  <c r="DC12" i="17"/>
  <c r="D12" i="12" s="1"/>
  <c r="DC13" i="17"/>
  <c r="D13" i="12" s="1"/>
  <c r="DC66" i="17"/>
  <c r="D66" i="12" s="1"/>
  <c r="DC64" i="17"/>
  <c r="D64" i="12" s="1"/>
  <c r="DC62" i="17"/>
  <c r="D62" i="12" s="1"/>
  <c r="DC61" i="17"/>
  <c r="D61" i="12" s="1"/>
  <c r="DC59" i="17"/>
  <c r="D59" i="12" s="1"/>
  <c r="DC53" i="17"/>
  <c r="D53" i="12" s="1"/>
  <c r="DC48" i="17"/>
  <c r="D48" i="12" s="1"/>
  <c r="DC47" i="17"/>
  <c r="D47" i="12" s="1"/>
  <c r="DC44" i="17"/>
  <c r="D44" i="12" s="1"/>
  <c r="DC42" i="17"/>
  <c r="D42" i="12" s="1"/>
  <c r="DC39" i="17"/>
  <c r="D39" i="12" s="1"/>
  <c r="DC37" i="17"/>
  <c r="D37" i="12" s="1"/>
  <c r="DC28" i="17"/>
  <c r="D28" i="12" s="1"/>
  <c r="DC26" i="17"/>
  <c r="D26" i="12" s="1"/>
  <c r="DC25" i="17"/>
  <c r="D25" i="12" s="1"/>
  <c r="DC124" i="17"/>
  <c r="D124" i="12" s="1"/>
  <c r="DC16" i="17"/>
  <c r="D16" i="12" s="1"/>
  <c r="DC14" i="17"/>
  <c r="D14" i="12" s="1"/>
  <c r="DC121" i="17"/>
  <c r="D121" i="12" s="1"/>
  <c r="DC118" i="17"/>
  <c r="D118" i="12" s="1"/>
  <c r="DC111" i="17"/>
  <c r="D111" i="12" s="1"/>
  <c r="DC109" i="17"/>
  <c r="D109" i="12" s="1"/>
  <c r="DC107" i="17"/>
  <c r="D107" i="12" s="1"/>
  <c r="DC105" i="17"/>
  <c r="D105" i="12" s="1"/>
  <c r="DC103" i="17"/>
  <c r="D103" i="12" s="1"/>
  <c r="DC101" i="17"/>
  <c r="D101" i="12" s="1"/>
  <c r="DC99" i="17"/>
  <c r="D99" i="12" s="1"/>
  <c r="DC97" i="17"/>
  <c r="D97" i="12" s="1"/>
  <c r="DC95" i="17"/>
  <c r="D95" i="12" s="1"/>
  <c r="DC93" i="17"/>
  <c r="D93" i="12" s="1"/>
  <c r="DC90" i="17"/>
  <c r="D90" i="12" s="1"/>
  <c r="DC87" i="17"/>
  <c r="D87" i="12" s="1"/>
  <c r="DC85" i="17"/>
  <c r="D85" i="12" s="1"/>
  <c r="DC80" i="17"/>
  <c r="D80" i="12" s="1"/>
  <c r="DC78" i="17"/>
  <c r="D78" i="12" s="1"/>
  <c r="DC76" i="17"/>
  <c r="D76" i="12" s="1"/>
  <c r="DC74" i="17"/>
  <c r="D74" i="12" s="1"/>
  <c r="DC117" i="17"/>
  <c r="D117" i="12" s="1"/>
  <c r="DC92" i="17"/>
  <c r="D92" i="12" s="1"/>
  <c r="DC71" i="17"/>
  <c r="D71" i="12" s="1"/>
  <c r="DC67" i="17"/>
  <c r="D67" i="12" s="1"/>
  <c r="DC52" i="17"/>
  <c r="D52" i="12" s="1"/>
  <c r="DC55" i="17"/>
  <c r="D55" i="12" s="1"/>
  <c r="DC56" i="17"/>
  <c r="D56" i="12" s="1"/>
  <c r="DC36" i="17"/>
  <c r="D36" i="12" s="1"/>
  <c r="DC10" i="17"/>
  <c r="D10" i="12" s="1"/>
  <c r="DC65" i="17"/>
  <c r="D65" i="12" s="1"/>
  <c r="DC63" i="17"/>
  <c r="D63" i="12" s="1"/>
  <c r="DC60" i="17"/>
  <c r="D60" i="12" s="1"/>
  <c r="DC58" i="17"/>
  <c r="D58" i="12" s="1"/>
  <c r="DC57" i="17"/>
  <c r="D57" i="12" s="1"/>
  <c r="DC46" i="17"/>
  <c r="D46" i="12" s="1"/>
  <c r="DC45" i="17"/>
  <c r="D45" i="12" s="1"/>
  <c r="DC43" i="17"/>
  <c r="D43" i="12" s="1"/>
  <c r="DC41" i="17"/>
  <c r="D41" i="12" s="1"/>
  <c r="DC40" i="17"/>
  <c r="D40" i="12" s="1"/>
  <c r="DC38" i="17"/>
  <c r="D38" i="12" s="1"/>
  <c r="DC30" i="17"/>
  <c r="D30" i="12" s="1"/>
  <c r="DC29" i="17"/>
  <c r="D29" i="12" s="1"/>
  <c r="DC27" i="17"/>
  <c r="D27" i="12" s="1"/>
  <c r="DC23" i="17"/>
  <c r="D23" i="12" s="1"/>
  <c r="DC20" i="17"/>
  <c r="D20" i="12" s="1"/>
  <c r="DC17" i="17"/>
  <c r="D17" i="12" s="1"/>
  <c r="DC15" i="17"/>
  <c r="D15" i="12" s="1"/>
  <c r="O49" i="17"/>
  <c r="O31" i="17"/>
  <c r="O18" i="17"/>
  <c r="BK49" i="17"/>
  <c r="BK31" i="17"/>
  <c r="BK18" i="17"/>
  <c r="AE69" i="17"/>
  <c r="AA49" i="17"/>
  <c r="CY32" i="17"/>
  <c r="DC32" i="17" s="1"/>
  <c r="D32" i="12" s="1"/>
  <c r="AA31" i="17"/>
  <c r="AA18" i="17"/>
  <c r="O69" i="17"/>
  <c r="BK69" i="17"/>
  <c r="CY70" i="17"/>
  <c r="DC70" i="17" s="1"/>
  <c r="D70" i="12" s="1"/>
  <c r="AA69" i="17"/>
  <c r="BW69" i="17"/>
  <c r="BC49" i="17"/>
  <c r="BC31" i="17"/>
  <c r="BC18" i="17"/>
  <c r="AU69" i="17"/>
  <c r="BS69" i="17"/>
  <c r="CI69" i="17"/>
  <c r="CQ69" i="17"/>
  <c r="CU69" i="17"/>
  <c r="W69" i="17"/>
  <c r="K69" i="17"/>
  <c r="S69" i="17"/>
  <c r="AQ69" i="17"/>
  <c r="BC69" i="17"/>
  <c r="AM69" i="17"/>
  <c r="AY69" i="17"/>
  <c r="BG69" i="17"/>
  <c r="BO69" i="17"/>
  <c r="CE69" i="17"/>
  <c r="W49" i="17"/>
  <c r="W31" i="17"/>
  <c r="W18" i="17"/>
  <c r="CM69" i="17"/>
  <c r="S49" i="17"/>
  <c r="S31" i="17"/>
  <c r="S18" i="17"/>
  <c r="AQ31" i="17"/>
  <c r="BW49" i="17"/>
  <c r="BW18" i="17"/>
  <c r="AU49" i="17"/>
  <c r="AU18" i="17"/>
  <c r="AM31" i="17"/>
  <c r="AY31" i="17"/>
  <c r="AI31" i="17"/>
  <c r="BG31" i="17"/>
  <c r="BS49" i="17"/>
  <c r="BS18" i="17"/>
  <c r="BO31" i="17"/>
  <c r="CI49" i="17"/>
  <c r="CI18" i="17"/>
  <c r="CQ49" i="17"/>
  <c r="CQ18" i="17"/>
  <c r="CU49" i="17"/>
  <c r="CE31" i="17"/>
  <c r="K49" i="17"/>
  <c r="K18" i="17"/>
  <c r="CM31" i="17"/>
  <c r="AE31" i="17"/>
  <c r="AE49" i="17"/>
  <c r="AE18" i="17"/>
  <c r="AQ49" i="17"/>
  <c r="AQ18" i="17"/>
  <c r="BW31" i="17"/>
  <c r="AU31" i="17"/>
  <c r="AM49" i="17"/>
  <c r="AM18" i="17"/>
  <c r="AY49" i="17"/>
  <c r="AY18" i="17"/>
  <c r="AI49" i="17"/>
  <c r="AI18" i="17"/>
  <c r="AI6" i="17" s="1"/>
  <c r="BG49" i="17"/>
  <c r="BG18" i="17"/>
  <c r="BS31" i="17"/>
  <c r="BO49" i="17"/>
  <c r="BO18" i="17"/>
  <c r="CI31" i="17"/>
  <c r="CQ31" i="17"/>
  <c r="CU31" i="17"/>
  <c r="CE49" i="17"/>
  <c r="CE18" i="17"/>
  <c r="K31" i="17"/>
  <c r="CM49" i="17"/>
  <c r="CM18" i="17"/>
  <c r="CY116" i="17"/>
  <c r="CY115" i="17" s="1"/>
  <c r="CY84" i="17"/>
  <c r="CY83" i="17" s="1"/>
  <c r="CY35" i="17"/>
  <c r="DC35" i="17" s="1"/>
  <c r="D35" i="12" s="1"/>
  <c r="CY7" i="17"/>
  <c r="CY72" i="17"/>
  <c r="CY50" i="17"/>
  <c r="CY49" i="17" s="1"/>
  <c r="CY19" i="17"/>
  <c r="CY18" i="17" s="1"/>
  <c r="CY11" i="17"/>
  <c r="CY8" i="17" s="1"/>
  <c r="N6" i="17"/>
  <c r="CK6" i="17"/>
  <c r="J6" i="17"/>
  <c r="H6" i="17"/>
  <c r="U6" i="17"/>
  <c r="CD6" i="17"/>
  <c r="CB6" i="17"/>
  <c r="CS6" i="17"/>
  <c r="CP6" i="17"/>
  <c r="CN6" i="17"/>
  <c r="CG6" i="17"/>
  <c r="BN6" i="17"/>
  <c r="BL6" i="17"/>
  <c r="BR6" i="17"/>
  <c r="BP6" i="17"/>
  <c r="BE6" i="17"/>
  <c r="AW6" i="17"/>
  <c r="AL6" i="17"/>
  <c r="AJ6" i="17"/>
  <c r="AS6" i="17"/>
  <c r="BB6" i="17"/>
  <c r="AZ6" i="17"/>
  <c r="BU6" i="17"/>
  <c r="AP6" i="17"/>
  <c r="AN6" i="17"/>
  <c r="BI6" i="17"/>
  <c r="L6" i="17"/>
  <c r="CL6" i="17"/>
  <c r="CJ6" i="17"/>
  <c r="I6" i="17"/>
  <c r="V6" i="17"/>
  <c r="T6" i="17"/>
  <c r="CC6" i="17"/>
  <c r="CT6" i="17"/>
  <c r="CR6" i="17"/>
  <c r="CO6" i="17"/>
  <c r="CH6" i="17"/>
  <c r="CF6" i="17"/>
  <c r="BM6" i="17"/>
  <c r="BQ6" i="17"/>
  <c r="BF6" i="17"/>
  <c r="BD6" i="17"/>
  <c r="AX6" i="17"/>
  <c r="AK6" i="17"/>
  <c r="AT6" i="17"/>
  <c r="AR6" i="17"/>
  <c r="BA6" i="17"/>
  <c r="BV6" i="17"/>
  <c r="BT6" i="17"/>
  <c r="AO6" i="17"/>
  <c r="BJ6" i="17"/>
  <c r="BH6" i="17"/>
  <c r="M6" i="17"/>
  <c r="W58" i="12"/>
  <c r="AH58" i="12" s="1"/>
  <c r="W57" i="12"/>
  <c r="AH57" i="12" s="1"/>
  <c r="W56" i="12"/>
  <c r="AH56" i="12" s="1"/>
  <c r="W54" i="12"/>
  <c r="AH54" i="12" s="1"/>
  <c r="W53" i="12"/>
  <c r="AH53" i="12" s="1"/>
  <c r="W52" i="12"/>
  <c r="AH52" i="12" s="1"/>
  <c r="W51" i="12"/>
  <c r="AH51" i="12" s="1"/>
  <c r="W46" i="12"/>
  <c r="AH46" i="12" s="1"/>
  <c r="W45" i="12"/>
  <c r="AH45" i="12" s="1"/>
  <c r="W44" i="12"/>
  <c r="AH44" i="12" s="1"/>
  <c r="W43" i="12"/>
  <c r="AH43" i="12" s="1"/>
  <c r="W42" i="12"/>
  <c r="AH42" i="12" s="1"/>
  <c r="W41" i="12"/>
  <c r="AH41" i="12" s="1"/>
  <c r="W40" i="12"/>
  <c r="AH40" i="12" s="1"/>
  <c r="W39" i="12"/>
  <c r="AH39" i="12" s="1"/>
  <c r="W38" i="12"/>
  <c r="AH38" i="12" s="1"/>
  <c r="W37" i="12"/>
  <c r="AH37" i="12" s="1"/>
  <c r="W36" i="12"/>
  <c r="AH36" i="12" s="1"/>
  <c r="W35" i="12"/>
  <c r="AH35" i="12" s="1"/>
  <c r="W34" i="12"/>
  <c r="AH34" i="12" s="1"/>
  <c r="W33" i="12"/>
  <c r="AH33" i="12" s="1"/>
  <c r="W32" i="12"/>
  <c r="AH32" i="12" s="1"/>
  <c r="W29" i="12"/>
  <c r="AH29" i="12" s="1"/>
  <c r="W27" i="12"/>
  <c r="AH27" i="12" s="1"/>
  <c r="W26" i="12"/>
  <c r="AH26" i="12" s="1"/>
  <c r="W25" i="12"/>
  <c r="AH25" i="12" s="1"/>
  <c r="W24" i="12"/>
  <c r="AH24" i="12" s="1"/>
  <c r="W23" i="12"/>
  <c r="AH23" i="12" s="1"/>
  <c r="W21" i="12"/>
  <c r="AH21" i="12" s="1"/>
  <c r="W16" i="12"/>
  <c r="AH16" i="12" s="1"/>
  <c r="W15" i="12"/>
  <c r="AH15" i="12" s="1"/>
  <c r="W14" i="12"/>
  <c r="AH14" i="12" s="1"/>
  <c r="W13" i="12"/>
  <c r="AH13" i="12" s="1"/>
  <c r="W7" i="12"/>
  <c r="AH7" i="12" s="1"/>
  <c r="CZ6" i="17" l="1"/>
  <c r="DC83" i="17"/>
  <c r="D83" i="12"/>
  <c r="CY69" i="17"/>
  <c r="DC69" i="17" s="1"/>
  <c r="D69" i="12" s="1"/>
  <c r="CY31" i="17"/>
  <c r="DC8" i="17"/>
  <c r="D8" i="12" s="1"/>
  <c r="DC7" i="17"/>
  <c r="DC115" i="17"/>
  <c r="D115" i="12" s="1"/>
  <c r="DC11" i="17"/>
  <c r="D11" i="12" s="1"/>
  <c r="DC19" i="17"/>
  <c r="D19" i="12" s="1"/>
  <c r="DC50" i="17"/>
  <c r="D50" i="12" s="1"/>
  <c r="DC72" i="17"/>
  <c r="D72" i="12" s="1"/>
  <c r="DC84" i="17"/>
  <c r="D84" i="12" s="1"/>
  <c r="DC116" i="17"/>
  <c r="DC49" i="17"/>
  <c r="D49" i="12" s="1"/>
  <c r="DA6" i="17"/>
  <c r="DC18" i="17"/>
  <c r="D18" i="12" s="1"/>
  <c r="CX6" i="17"/>
  <c r="O6" i="17"/>
  <c r="W6" i="17"/>
  <c r="CE6" i="17"/>
  <c r="CU6" i="17"/>
  <c r="CQ6" i="17"/>
  <c r="CI6" i="17"/>
  <c r="BO6" i="17"/>
  <c r="BS6" i="17"/>
  <c r="BG6" i="17"/>
  <c r="AY6" i="17"/>
  <c r="AM6" i="17"/>
  <c r="AU6" i="17"/>
  <c r="BC6" i="17"/>
  <c r="BW6" i="17"/>
  <c r="AQ6" i="17"/>
  <c r="AA6" i="17"/>
  <c r="AE6" i="17"/>
  <c r="BK6" i="17"/>
  <c r="CM6" i="17"/>
  <c r="K6" i="17"/>
  <c r="U23" i="12"/>
  <c r="AG23" i="12" s="1"/>
  <c r="U31" i="12"/>
  <c r="AG31" i="12" s="1"/>
  <c r="U37" i="12"/>
  <c r="AG37" i="12" s="1"/>
  <c r="U115" i="12"/>
  <c r="AG115" i="12" s="1"/>
  <c r="U118" i="12"/>
  <c r="AG118" i="12" s="1"/>
  <c r="U121" i="12"/>
  <c r="AG121" i="12" s="1"/>
  <c r="U43" i="12"/>
  <c r="AG43" i="12" s="1"/>
  <c r="U59" i="12"/>
  <c r="AG59" i="12" s="1"/>
  <c r="U76" i="12"/>
  <c r="AG76" i="12" s="1"/>
  <c r="U98" i="12"/>
  <c r="AG98" i="12" s="1"/>
  <c r="U10" i="12"/>
  <c r="AG10" i="12" s="1"/>
  <c r="U18" i="12"/>
  <c r="AG18" i="12" s="1"/>
  <c r="U34" i="12"/>
  <c r="AG34" i="12" s="1"/>
  <c r="U41" i="12"/>
  <c r="AG41" i="12" s="1"/>
  <c r="U49" i="12"/>
  <c r="AG49" i="12" s="1"/>
  <c r="U57" i="12"/>
  <c r="AG57" i="12" s="1"/>
  <c r="U65" i="12"/>
  <c r="AG65" i="12" s="1"/>
  <c r="U74" i="12"/>
  <c r="AG74" i="12" s="1"/>
  <c r="U81" i="12"/>
  <c r="AG81" i="12" s="1"/>
  <c r="U96" i="12"/>
  <c r="AG96" i="12" s="1"/>
  <c r="U104" i="12"/>
  <c r="AG104" i="12" s="1"/>
  <c r="U116" i="12"/>
  <c r="AG116" i="12" s="1"/>
  <c r="U7" i="12"/>
  <c r="AG7" i="12" s="1"/>
  <c r="U46" i="12"/>
  <c r="AG46" i="12" s="1"/>
  <c r="U63" i="12"/>
  <c r="AG63" i="12" s="1"/>
  <c r="U80" i="12"/>
  <c r="AG80" i="12" s="1"/>
  <c r="U94" i="12"/>
  <c r="AG94" i="12" s="1"/>
  <c r="U110" i="12"/>
  <c r="AG110" i="12" s="1"/>
  <c r="U11" i="12"/>
  <c r="AG11" i="12" s="1"/>
  <c r="U15" i="12"/>
  <c r="AG15" i="12" s="1"/>
  <c r="U21" i="12"/>
  <c r="AG21" i="12" s="1"/>
  <c r="U28" i="12"/>
  <c r="AG28" i="12" s="1"/>
  <c r="U39" i="12"/>
  <c r="AG39" i="12" s="1"/>
  <c r="U44" i="12"/>
  <c r="AG44" i="12" s="1"/>
  <c r="U47" i="12"/>
  <c r="AG47" i="12" s="1"/>
  <c r="U52" i="12"/>
  <c r="AG52" i="12" s="1"/>
  <c r="U56" i="12"/>
  <c r="AG56" i="12" s="1"/>
  <c r="U60" i="12"/>
  <c r="AG60" i="12" s="1"/>
  <c r="U64" i="12"/>
  <c r="AG64" i="12" s="1"/>
  <c r="U69" i="12"/>
  <c r="AG69" i="12" s="1"/>
  <c r="U73" i="12"/>
  <c r="AG73" i="12" s="1"/>
  <c r="U77" i="12"/>
  <c r="AG77" i="12" s="1"/>
  <c r="U84" i="12"/>
  <c r="AG84" i="12" s="1"/>
  <c r="U88" i="12"/>
  <c r="AG88" i="12" s="1"/>
  <c r="U91" i="12"/>
  <c r="AG91" i="12" s="1"/>
  <c r="U95" i="12"/>
  <c r="AG95" i="12" s="1"/>
  <c r="U99" i="12"/>
  <c r="AG99" i="12" s="1"/>
  <c r="U103" i="12"/>
  <c r="AG103" i="12" s="1"/>
  <c r="U107" i="12"/>
  <c r="AG107" i="12" s="1"/>
  <c r="U20" i="12"/>
  <c r="AG20" i="12" s="1"/>
  <c r="U27" i="12"/>
  <c r="AG27" i="12" s="1"/>
  <c r="U36" i="12"/>
  <c r="AG36" i="12" s="1"/>
  <c r="U83" i="12"/>
  <c r="AG83" i="12" s="1"/>
  <c r="S10" i="12"/>
  <c r="AF10" i="12" s="1"/>
  <c r="S12" i="12"/>
  <c r="AF12" i="12" s="1"/>
  <c r="S14" i="12"/>
  <c r="AF14" i="12" s="1"/>
  <c r="S16" i="12"/>
  <c r="AF16" i="12" s="1"/>
  <c r="S18" i="12"/>
  <c r="AF18" i="12" s="1"/>
  <c r="S20" i="12"/>
  <c r="AF20" i="12" s="1"/>
  <c r="S22" i="12"/>
  <c r="AF22" i="12" s="1"/>
  <c r="S24" i="12"/>
  <c r="AF24" i="12" s="1"/>
  <c r="S27" i="12"/>
  <c r="AF27" i="12" s="1"/>
  <c r="S29" i="12"/>
  <c r="AF29" i="12" s="1"/>
  <c r="S32" i="12"/>
  <c r="AF32" i="12" s="1"/>
  <c r="S34" i="12"/>
  <c r="AF34" i="12" s="1"/>
  <c r="S36" i="12"/>
  <c r="AF36" i="12" s="1"/>
  <c r="S38" i="12"/>
  <c r="AF38" i="12" s="1"/>
  <c r="S40" i="12"/>
  <c r="AF40" i="12" s="1"/>
  <c r="S41" i="12"/>
  <c r="AF41" i="12" s="1"/>
  <c r="S43" i="12"/>
  <c r="AF43" i="12" s="1"/>
  <c r="S45" i="12"/>
  <c r="AF45" i="12" s="1"/>
  <c r="S46" i="12"/>
  <c r="AF46" i="12" s="1"/>
  <c r="S49" i="12"/>
  <c r="AF49" i="12" s="1"/>
  <c r="S51" i="12"/>
  <c r="AF51" i="12" s="1"/>
  <c r="S53" i="12"/>
  <c r="AF53" i="12" s="1"/>
  <c r="S55" i="12"/>
  <c r="AF55" i="12" s="1"/>
  <c r="S57" i="12"/>
  <c r="AF57" i="12" s="1"/>
  <c r="S59" i="12"/>
  <c r="AF59" i="12" s="1"/>
  <c r="S61" i="12"/>
  <c r="AF61" i="12" s="1"/>
  <c r="S63" i="12"/>
  <c r="AF63" i="12" s="1"/>
  <c r="S65" i="12"/>
  <c r="AF65" i="12" s="1"/>
  <c r="S67" i="12"/>
  <c r="AF67" i="12" s="1"/>
  <c r="S70" i="12"/>
  <c r="AF70" i="12" s="1"/>
  <c r="S72" i="12"/>
  <c r="AF72" i="12" s="1"/>
  <c r="S74" i="12"/>
  <c r="AF74" i="12" s="1"/>
  <c r="S76" i="12"/>
  <c r="AF76" i="12" s="1"/>
  <c r="S78" i="12"/>
  <c r="AF78" i="12" s="1"/>
  <c r="S80" i="12"/>
  <c r="AF80" i="12" s="1"/>
  <c r="S81" i="12"/>
  <c r="AF81" i="12" s="1"/>
  <c r="S83" i="12"/>
  <c r="AF83" i="12" s="1"/>
  <c r="S85" i="12"/>
  <c r="AF85" i="12" s="1"/>
  <c r="S87" i="12"/>
  <c r="AF87" i="12" s="1"/>
  <c r="S90" i="12"/>
  <c r="AF90" i="12" s="1"/>
  <c r="S92" i="12"/>
  <c r="AF92" i="12" s="1"/>
  <c r="S94" i="12"/>
  <c r="AF94" i="12" s="1"/>
  <c r="S96" i="12"/>
  <c r="AF96" i="12" s="1"/>
  <c r="S98" i="12"/>
  <c r="AF98" i="12" s="1"/>
  <c r="S100" i="12"/>
  <c r="AF100" i="12" s="1"/>
  <c r="S102" i="12"/>
  <c r="AF102" i="12" s="1"/>
  <c r="S104" i="12"/>
  <c r="AF104" i="12" s="1"/>
  <c r="S106" i="12"/>
  <c r="AF106" i="12" s="1"/>
  <c r="S108" i="12"/>
  <c r="AF108" i="12" s="1"/>
  <c r="S110" i="12"/>
  <c r="AF110" i="12" s="1"/>
  <c r="S116" i="12"/>
  <c r="AF116" i="12" s="1"/>
  <c r="S117" i="12"/>
  <c r="AF117" i="12" s="1"/>
  <c r="S119" i="12"/>
  <c r="AF119" i="12" s="1"/>
  <c r="U19" i="12"/>
  <c r="AG19" i="12" s="1"/>
  <c r="S9" i="12"/>
  <c r="AF9" i="12" s="1"/>
  <c r="S11" i="12"/>
  <c r="AF11" i="12" s="1"/>
  <c r="S13" i="12"/>
  <c r="AF13" i="12" s="1"/>
  <c r="S15" i="12"/>
  <c r="AF15" i="12" s="1"/>
  <c r="S17" i="12"/>
  <c r="AF17" i="12" s="1"/>
  <c r="S19" i="12"/>
  <c r="AF19" i="12" s="1"/>
  <c r="S21" i="12"/>
  <c r="AF21" i="12" s="1"/>
  <c r="S23" i="12"/>
  <c r="AF23" i="12" s="1"/>
  <c r="S25" i="12"/>
  <c r="AF25" i="12" s="1"/>
  <c r="S26" i="12"/>
  <c r="AF26" i="12" s="1"/>
  <c r="S28" i="12"/>
  <c r="AF28" i="12" s="1"/>
  <c r="S31" i="12"/>
  <c r="AF31" i="12" s="1"/>
  <c r="S33" i="12"/>
  <c r="AF33" i="12" s="1"/>
  <c r="S35" i="12"/>
  <c r="AF35" i="12" s="1"/>
  <c r="S37" i="12"/>
  <c r="AF37" i="12" s="1"/>
  <c r="S39" i="12"/>
  <c r="AF39" i="12" s="1"/>
  <c r="S42" i="12"/>
  <c r="AF42" i="12" s="1"/>
  <c r="S44" i="12"/>
  <c r="AF44" i="12" s="1"/>
  <c r="S47" i="12"/>
  <c r="AF47" i="12" s="1"/>
  <c r="S50" i="12"/>
  <c r="AF50" i="12" s="1"/>
  <c r="S52" i="12"/>
  <c r="AF52" i="12" s="1"/>
  <c r="S54" i="12"/>
  <c r="AF54" i="12" s="1"/>
  <c r="S56" i="12"/>
  <c r="AF56" i="12" s="1"/>
  <c r="S58" i="12"/>
  <c r="AF58" i="12" s="1"/>
  <c r="S60" i="12"/>
  <c r="AF60" i="12" s="1"/>
  <c r="S62" i="12"/>
  <c r="AF62" i="12" s="1"/>
  <c r="S64" i="12"/>
  <c r="AF64" i="12" s="1"/>
  <c r="S66" i="12"/>
  <c r="AF66" i="12" s="1"/>
  <c r="S69" i="12"/>
  <c r="AF69" i="12" s="1"/>
  <c r="S71" i="12"/>
  <c r="AF71" i="12" s="1"/>
  <c r="S73" i="12"/>
  <c r="AF73" i="12" s="1"/>
  <c r="S75" i="12"/>
  <c r="AF75" i="12" s="1"/>
  <c r="S77" i="12"/>
  <c r="AF77" i="12" s="1"/>
  <c r="S79" i="12"/>
  <c r="AF79" i="12" s="1"/>
  <c r="S84" i="12"/>
  <c r="AF84" i="12" s="1"/>
  <c r="S86" i="12"/>
  <c r="AF86" i="12" s="1"/>
  <c r="S88" i="12"/>
  <c r="AF88" i="12" s="1"/>
  <c r="S89" i="12"/>
  <c r="AF89" i="12" s="1"/>
  <c r="S91" i="12"/>
  <c r="AF91" i="12" s="1"/>
  <c r="S93" i="12"/>
  <c r="AF93" i="12" s="1"/>
  <c r="S95" i="12"/>
  <c r="AF95" i="12" s="1"/>
  <c r="S97" i="12"/>
  <c r="AF97" i="12" s="1"/>
  <c r="S99" i="12"/>
  <c r="AF99" i="12" s="1"/>
  <c r="S101" i="12"/>
  <c r="AF101" i="12" s="1"/>
  <c r="S103" i="12"/>
  <c r="AF103" i="12" s="1"/>
  <c r="S105" i="12"/>
  <c r="AF105" i="12" s="1"/>
  <c r="S107" i="12"/>
  <c r="AF107" i="12" s="1"/>
  <c r="S109" i="12"/>
  <c r="AF109" i="12" s="1"/>
  <c r="S115" i="12"/>
  <c r="AF115" i="12" s="1"/>
  <c r="S118" i="12"/>
  <c r="AF118" i="12" s="1"/>
  <c r="S121" i="12"/>
  <c r="AF121" i="12" s="1"/>
  <c r="W59" i="12"/>
  <c r="AH59" i="12" s="1"/>
  <c r="W12" i="12"/>
  <c r="AH12" i="12" s="1"/>
  <c r="W60" i="12"/>
  <c r="AH60" i="12" s="1"/>
  <c r="W63" i="12"/>
  <c r="AH63" i="12" s="1"/>
  <c r="W64" i="12"/>
  <c r="AH64" i="12" s="1"/>
  <c r="W65" i="12"/>
  <c r="AH65" i="12" s="1"/>
  <c r="W66" i="12"/>
  <c r="AH66" i="12" s="1"/>
  <c r="W67" i="12"/>
  <c r="AH67" i="12" s="1"/>
  <c r="W69" i="12"/>
  <c r="AH69" i="12" s="1"/>
  <c r="W72" i="12"/>
  <c r="AH72" i="12" s="1"/>
  <c r="W74" i="12"/>
  <c r="AH74" i="12" s="1"/>
  <c r="W75" i="12"/>
  <c r="AH75" i="12" s="1"/>
  <c r="W76" i="12"/>
  <c r="AH76" i="12" s="1"/>
  <c r="W77" i="12"/>
  <c r="AH77" i="12" s="1"/>
  <c r="W78" i="12"/>
  <c r="AH78" i="12" s="1"/>
  <c r="W79" i="12"/>
  <c r="AH79" i="12" s="1"/>
  <c r="W80" i="12"/>
  <c r="AH80" i="12" s="1"/>
  <c r="W81" i="12"/>
  <c r="AH81" i="12" s="1"/>
  <c r="W83" i="12"/>
  <c r="AH83" i="12" s="1"/>
  <c r="W90" i="12"/>
  <c r="AH90" i="12" s="1"/>
  <c r="W91" i="12"/>
  <c r="AH91" i="12" s="1"/>
  <c r="W92" i="12"/>
  <c r="AH92" i="12" s="1"/>
  <c r="W95" i="12"/>
  <c r="AH95" i="12" s="1"/>
  <c r="W96" i="12"/>
  <c r="AH96" i="12" s="1"/>
  <c r="W97" i="12"/>
  <c r="AH97" i="12" s="1"/>
  <c r="W98" i="12"/>
  <c r="AH98" i="12" s="1"/>
  <c r="W99" i="12"/>
  <c r="AH99" i="12" s="1"/>
  <c r="W101" i="12"/>
  <c r="AH101" i="12" s="1"/>
  <c r="W102" i="12"/>
  <c r="AH102" i="12" s="1"/>
  <c r="W117" i="12"/>
  <c r="AH117" i="12" s="1"/>
  <c r="S120" i="12"/>
  <c r="AF120" i="12" s="1"/>
  <c r="W120" i="12"/>
  <c r="AH120" i="12" s="1"/>
  <c r="W121" i="12"/>
  <c r="AH121" i="12" s="1"/>
  <c r="Q59" i="12"/>
  <c r="AE59" i="12" s="1"/>
  <c r="Q58" i="12"/>
  <c r="AE58" i="12" s="1"/>
  <c r="Q56" i="12"/>
  <c r="AE56" i="12" s="1"/>
  <c r="Q53" i="12"/>
  <c r="AE53" i="12" s="1"/>
  <c r="Q43" i="12"/>
  <c r="AE43" i="12" s="1"/>
  <c r="Q42" i="12"/>
  <c r="AE42" i="12" s="1"/>
  <c r="Q40" i="12"/>
  <c r="AE40" i="12" s="1"/>
  <c r="Q38" i="12"/>
  <c r="AE38" i="12" s="1"/>
  <c r="Q35" i="12"/>
  <c r="AE35" i="12" s="1"/>
  <c r="Q34" i="12"/>
  <c r="AE34" i="12" s="1"/>
  <c r="Q33" i="12"/>
  <c r="AE33" i="12" s="1"/>
  <c r="Q29" i="12"/>
  <c r="AE29" i="12" s="1"/>
  <c r="Q26" i="12"/>
  <c r="AE26" i="12" s="1"/>
  <c r="Q25" i="12"/>
  <c r="AE25" i="12" s="1"/>
  <c r="Q24" i="12"/>
  <c r="AE24" i="12" s="1"/>
  <c r="Q17" i="12"/>
  <c r="AE17" i="12" s="1"/>
  <c r="M59" i="12"/>
  <c r="AC59" i="12" s="1"/>
  <c r="M58" i="12"/>
  <c r="AC58" i="12" s="1"/>
  <c r="M57" i="12"/>
  <c r="AC57" i="12" s="1"/>
  <c r="M56" i="12"/>
  <c r="AC56" i="12" s="1"/>
  <c r="M55" i="12"/>
  <c r="AC55" i="12" s="1"/>
  <c r="M54" i="12"/>
  <c r="AC54" i="12" s="1"/>
  <c r="M53" i="12"/>
  <c r="AC53" i="12" s="1"/>
  <c r="M52" i="12"/>
  <c r="AC52" i="12" s="1"/>
  <c r="M51" i="12"/>
  <c r="AC51" i="12" s="1"/>
  <c r="M50" i="12"/>
  <c r="AC50" i="12" s="1"/>
  <c r="M49" i="12"/>
  <c r="AC49" i="12" s="1"/>
  <c r="M47" i="12"/>
  <c r="AC47" i="12" s="1"/>
  <c r="M46" i="12"/>
  <c r="AC46" i="12" s="1"/>
  <c r="M45" i="12"/>
  <c r="AC45" i="12" s="1"/>
  <c r="M44" i="12"/>
  <c r="AC44" i="12" s="1"/>
  <c r="M43" i="12"/>
  <c r="AC43" i="12" s="1"/>
  <c r="M42" i="12"/>
  <c r="AC42" i="12" s="1"/>
  <c r="M41" i="12"/>
  <c r="AC41" i="12" s="1"/>
  <c r="M40" i="12"/>
  <c r="AC40" i="12" s="1"/>
  <c r="M39" i="12"/>
  <c r="AC39" i="12" s="1"/>
  <c r="M38" i="12"/>
  <c r="AC38" i="12" s="1"/>
  <c r="M37" i="12"/>
  <c r="AC37" i="12" s="1"/>
  <c r="M36" i="12"/>
  <c r="AC36" i="12" s="1"/>
  <c r="M35" i="12"/>
  <c r="AC35" i="12" s="1"/>
  <c r="M34" i="12"/>
  <c r="AC34" i="12" s="1"/>
  <c r="M33" i="12"/>
  <c r="AC33" i="12" s="1"/>
  <c r="M32" i="12"/>
  <c r="AC32" i="12" s="1"/>
  <c r="M31" i="12"/>
  <c r="AC31" i="12" s="1"/>
  <c r="M29" i="12"/>
  <c r="AC29" i="12" s="1"/>
  <c r="M28" i="12"/>
  <c r="AC28" i="12" s="1"/>
  <c r="M27" i="12"/>
  <c r="AC27" i="12" s="1"/>
  <c r="M26" i="12"/>
  <c r="AC26" i="12" s="1"/>
  <c r="M25" i="12"/>
  <c r="AC25" i="12" s="1"/>
  <c r="M24" i="12"/>
  <c r="AC24" i="12" s="1"/>
  <c r="M23" i="12"/>
  <c r="AC23" i="12" s="1"/>
  <c r="M22" i="12"/>
  <c r="AC22" i="12" s="1"/>
  <c r="M21" i="12"/>
  <c r="AC21" i="12" s="1"/>
  <c r="M20" i="12"/>
  <c r="AC20" i="12" s="1"/>
  <c r="M19" i="12"/>
  <c r="AC19" i="12" s="1"/>
  <c r="M18" i="12"/>
  <c r="AC18" i="12" s="1"/>
  <c r="M17" i="12"/>
  <c r="AC17" i="12" s="1"/>
  <c r="M16" i="12"/>
  <c r="AC16" i="12" s="1"/>
  <c r="M15" i="12"/>
  <c r="AC15" i="12" s="1"/>
  <c r="M14" i="12"/>
  <c r="AC14" i="12" s="1"/>
  <c r="M12" i="12"/>
  <c r="AC12" i="12" s="1"/>
  <c r="M11" i="12"/>
  <c r="AC11" i="12" s="1"/>
  <c r="M10" i="12"/>
  <c r="AC10" i="12" s="1"/>
  <c r="M9" i="12"/>
  <c r="AC9" i="12" s="1"/>
  <c r="D7" i="12" l="1"/>
  <c r="DC125" i="17"/>
  <c r="DD114" i="17" s="1"/>
  <c r="DC31" i="17"/>
  <c r="D31" i="12" s="1"/>
  <c r="DB6" i="17"/>
  <c r="DI6" i="17" s="1"/>
  <c r="J6" i="12" s="1"/>
  <c r="D116" i="12"/>
  <c r="CY6" i="17"/>
  <c r="DC6" i="17" s="1"/>
  <c r="D6" i="12" s="1"/>
  <c r="J7" i="12"/>
  <c r="M7" i="12"/>
  <c r="AC7" i="12" s="1"/>
  <c r="S7" i="12"/>
  <c r="AF7" i="12" s="1"/>
  <c r="U117" i="12"/>
  <c r="AG117" i="12" s="1"/>
  <c r="U40" i="12"/>
  <c r="AG40" i="12" s="1"/>
  <c r="U32" i="12"/>
  <c r="AG32" i="12" s="1"/>
  <c r="U24" i="12"/>
  <c r="AG24" i="12" s="1"/>
  <c r="U109" i="12"/>
  <c r="AG109" i="12" s="1"/>
  <c r="U105" i="12"/>
  <c r="AG105" i="12" s="1"/>
  <c r="U101" i="12"/>
  <c r="AG101" i="12" s="1"/>
  <c r="U97" i="12"/>
  <c r="AG97" i="12" s="1"/>
  <c r="U93" i="12"/>
  <c r="AG93" i="12" s="1"/>
  <c r="U89" i="12"/>
  <c r="AG89" i="12" s="1"/>
  <c r="U86" i="12"/>
  <c r="AG86" i="12" s="1"/>
  <c r="U79" i="12"/>
  <c r="AG79" i="12" s="1"/>
  <c r="U75" i="12"/>
  <c r="AG75" i="12" s="1"/>
  <c r="U71" i="12"/>
  <c r="AG71" i="12" s="1"/>
  <c r="U66" i="12"/>
  <c r="AG66" i="12" s="1"/>
  <c r="U62" i="12"/>
  <c r="AG62" i="12" s="1"/>
  <c r="U58" i="12"/>
  <c r="AG58" i="12" s="1"/>
  <c r="U54" i="12"/>
  <c r="AG54" i="12" s="1"/>
  <c r="U50" i="12"/>
  <c r="AG50" i="12" s="1"/>
  <c r="U42" i="12"/>
  <c r="AG42" i="12" s="1"/>
  <c r="U35" i="12"/>
  <c r="AG35" i="12" s="1"/>
  <c r="U25" i="12"/>
  <c r="AG25" i="12" s="1"/>
  <c r="U17" i="12"/>
  <c r="AG17" i="12" s="1"/>
  <c r="U13" i="12"/>
  <c r="AG13" i="12" s="1"/>
  <c r="U9" i="12"/>
  <c r="AG9" i="12" s="1"/>
  <c r="U102" i="12"/>
  <c r="AG102" i="12" s="1"/>
  <c r="U87" i="12"/>
  <c r="AG87" i="12" s="1"/>
  <c r="U72" i="12"/>
  <c r="AG72" i="12" s="1"/>
  <c r="U55" i="12"/>
  <c r="AG55" i="12" s="1"/>
  <c r="U16" i="12"/>
  <c r="AG16" i="12" s="1"/>
  <c r="U119" i="12"/>
  <c r="AG119" i="12" s="1"/>
  <c r="U108" i="12"/>
  <c r="AG108" i="12" s="1"/>
  <c r="U100" i="12"/>
  <c r="AG100" i="12" s="1"/>
  <c r="U92" i="12"/>
  <c r="AG92" i="12" s="1"/>
  <c r="U85" i="12"/>
  <c r="AG85" i="12" s="1"/>
  <c r="U78" i="12"/>
  <c r="AG78" i="12" s="1"/>
  <c r="U70" i="12"/>
  <c r="AG70" i="12" s="1"/>
  <c r="U61" i="12"/>
  <c r="AG61" i="12" s="1"/>
  <c r="U53" i="12"/>
  <c r="AG53" i="12" s="1"/>
  <c r="U45" i="12"/>
  <c r="AG45" i="12" s="1"/>
  <c r="U38" i="12"/>
  <c r="AG38" i="12" s="1"/>
  <c r="U29" i="12"/>
  <c r="AG29" i="12" s="1"/>
  <c r="U22" i="12"/>
  <c r="AG22" i="12" s="1"/>
  <c r="U14" i="12"/>
  <c r="AG14" i="12" s="1"/>
  <c r="U106" i="12"/>
  <c r="AG106" i="12" s="1"/>
  <c r="U90" i="12"/>
  <c r="AG90" i="12" s="1"/>
  <c r="U67" i="12"/>
  <c r="AG67" i="12" s="1"/>
  <c r="U51" i="12"/>
  <c r="AG51" i="12" s="1"/>
  <c r="U12" i="12"/>
  <c r="AG12" i="12" s="1"/>
  <c r="U120" i="12"/>
  <c r="AG120" i="12" s="1"/>
  <c r="U33" i="12"/>
  <c r="AG33" i="12" s="1"/>
  <c r="U26" i="12"/>
  <c r="AG26" i="12" s="1"/>
  <c r="M60" i="12"/>
  <c r="AC60" i="12" s="1"/>
  <c r="M61" i="12"/>
  <c r="AC61" i="12" s="1"/>
  <c r="M62" i="12"/>
  <c r="AC62" i="12" s="1"/>
  <c r="M63" i="12"/>
  <c r="AC63" i="12" s="1"/>
  <c r="M64" i="12"/>
  <c r="AC64" i="12" s="1"/>
  <c r="M65" i="12"/>
  <c r="AC65" i="12" s="1"/>
  <c r="M66" i="12"/>
  <c r="AC66" i="12" s="1"/>
  <c r="M67" i="12"/>
  <c r="AC67" i="12" s="1"/>
  <c r="M69" i="12"/>
  <c r="AC69" i="12" s="1"/>
  <c r="M70" i="12"/>
  <c r="AC70" i="12" s="1"/>
  <c r="M71" i="12"/>
  <c r="AC71" i="12" s="1"/>
  <c r="M72" i="12"/>
  <c r="AC72" i="12" s="1"/>
  <c r="M73" i="12"/>
  <c r="AC73" i="12" s="1"/>
  <c r="M74" i="12"/>
  <c r="AC74" i="12" s="1"/>
  <c r="M75" i="12"/>
  <c r="AC75" i="12" s="1"/>
  <c r="M76" i="12"/>
  <c r="AC76" i="12" s="1"/>
  <c r="M77" i="12"/>
  <c r="AC77" i="12" s="1"/>
  <c r="M78" i="12"/>
  <c r="AC78" i="12" s="1"/>
  <c r="M79" i="12"/>
  <c r="AC79" i="12" s="1"/>
  <c r="M80" i="12"/>
  <c r="AC80" i="12" s="1"/>
  <c r="M81" i="12"/>
  <c r="AC81" i="12" s="1"/>
  <c r="M83" i="12"/>
  <c r="AC83" i="12" s="1"/>
  <c r="M84" i="12"/>
  <c r="AC84" i="12" s="1"/>
  <c r="M85" i="12"/>
  <c r="AC85" i="12" s="1"/>
  <c r="M86" i="12"/>
  <c r="AC86" i="12" s="1"/>
  <c r="M87" i="12"/>
  <c r="AC87" i="12" s="1"/>
  <c r="M88" i="12"/>
  <c r="AC88" i="12" s="1"/>
  <c r="M89" i="12"/>
  <c r="AC89" i="12" s="1"/>
  <c r="M90" i="12"/>
  <c r="AC90" i="12" s="1"/>
  <c r="M91" i="12"/>
  <c r="AC91" i="12" s="1"/>
  <c r="M92" i="12"/>
  <c r="AC92" i="12" s="1"/>
  <c r="M93" i="12"/>
  <c r="AC93" i="12" s="1"/>
  <c r="M94" i="12"/>
  <c r="AC94" i="12" s="1"/>
  <c r="M95" i="12"/>
  <c r="AC95" i="12" s="1"/>
  <c r="M96" i="12"/>
  <c r="AC96" i="12" s="1"/>
  <c r="M97" i="12"/>
  <c r="AC97" i="12" s="1"/>
  <c r="M98" i="12"/>
  <c r="AC98" i="12" s="1"/>
  <c r="M99" i="12"/>
  <c r="AC99" i="12" s="1"/>
  <c r="M100" i="12"/>
  <c r="AC100" i="12" s="1"/>
  <c r="M101" i="12"/>
  <c r="AC101" i="12" s="1"/>
  <c r="M102" i="12"/>
  <c r="AC102" i="12" s="1"/>
  <c r="M103" i="12"/>
  <c r="AC103" i="12" s="1"/>
  <c r="M104" i="12"/>
  <c r="AC104" i="12" s="1"/>
  <c r="M105" i="12"/>
  <c r="AC105" i="12" s="1"/>
  <c r="M106" i="12"/>
  <c r="AC106" i="12" s="1"/>
  <c r="M107" i="12"/>
  <c r="AC107" i="12" s="1"/>
  <c r="M108" i="12"/>
  <c r="AC108" i="12" s="1"/>
  <c r="M109" i="12"/>
  <c r="AC109" i="12" s="1"/>
  <c r="M110" i="12"/>
  <c r="AC110" i="12" s="1"/>
  <c r="M115" i="12"/>
  <c r="AC115" i="12" s="1"/>
  <c r="M116" i="12"/>
  <c r="AC116" i="12" s="1"/>
  <c r="M117" i="12"/>
  <c r="AC117" i="12" s="1"/>
  <c r="M118" i="12"/>
  <c r="AC118" i="12" s="1"/>
  <c r="M119" i="12"/>
  <c r="AC119" i="12" s="1"/>
  <c r="M120" i="12"/>
  <c r="AC120" i="12" s="1"/>
  <c r="M121" i="12"/>
  <c r="AC121" i="12" s="1"/>
  <c r="Q13" i="12"/>
  <c r="AE13" i="12" s="1"/>
  <c r="Q60" i="12"/>
  <c r="AE60" i="12" s="1"/>
  <c r="Q63" i="12"/>
  <c r="AE63" i="12" s="1"/>
  <c r="Q66" i="12"/>
  <c r="AE66" i="12" s="1"/>
  <c r="Q90" i="12"/>
  <c r="AE90" i="12" s="1"/>
  <c r="Q91" i="12"/>
  <c r="AE91" i="12" s="1"/>
  <c r="Q101" i="12"/>
  <c r="AE101" i="12" s="1"/>
  <c r="Q120" i="12"/>
  <c r="AE120" i="12" s="1"/>
  <c r="Q121" i="12"/>
  <c r="AE121" i="12" s="1"/>
  <c r="Q80" i="12"/>
  <c r="AE80" i="12" s="1"/>
  <c r="Q78" i="12"/>
  <c r="AE78" i="12" s="1"/>
  <c r="Q77" i="12"/>
  <c r="AE77" i="12" s="1"/>
  <c r="Q75" i="12"/>
  <c r="AE75" i="12" s="1"/>
  <c r="Q72" i="12"/>
  <c r="AE72" i="12" s="1"/>
  <c r="Q69" i="12"/>
  <c r="AE69" i="12" s="1"/>
  <c r="M13" i="12"/>
  <c r="AC13" i="12" s="1"/>
  <c r="DD123" i="17" l="1"/>
  <c r="DE6" i="17"/>
  <c r="DG6" i="17"/>
  <c r="H6" i="12" s="1"/>
  <c r="DD113" i="17"/>
  <c r="DD112" i="17"/>
  <c r="J15" i="12"/>
  <c r="J19" i="12"/>
  <c r="J20" i="12"/>
  <c r="J23" i="12"/>
  <c r="J29" i="12"/>
  <c r="J30" i="12"/>
  <c r="J32" i="12"/>
  <c r="J40" i="12"/>
  <c r="J43" i="12"/>
  <c r="J36" i="12"/>
  <c r="J50" i="12"/>
  <c r="J56" i="12"/>
  <c r="J58" i="12"/>
  <c r="J60" i="12"/>
  <c r="J52" i="12"/>
  <c r="J63" i="12"/>
  <c r="J67" i="12"/>
  <c r="J71" i="12"/>
  <c r="J72" i="12"/>
  <c r="J74" i="12"/>
  <c r="J76" i="12"/>
  <c r="J78" i="12"/>
  <c r="J80" i="12"/>
  <c r="J87" i="12"/>
  <c r="J90" i="12"/>
  <c r="J93" i="12"/>
  <c r="J97" i="12"/>
  <c r="J103" i="12"/>
  <c r="J107" i="12"/>
  <c r="J109" i="12"/>
  <c r="J111" i="12"/>
  <c r="J118" i="12"/>
  <c r="J117" i="12"/>
  <c r="J11" i="12"/>
  <c r="J12" i="12"/>
  <c r="J14" i="12"/>
  <c r="J16" i="12"/>
  <c r="J124" i="12"/>
  <c r="J25" i="12"/>
  <c r="J26" i="12"/>
  <c r="J37" i="12"/>
  <c r="J33" i="12"/>
  <c r="J42" i="12"/>
  <c r="J44" i="12"/>
  <c r="J47" i="12"/>
  <c r="J51" i="12"/>
  <c r="J54" i="12"/>
  <c r="J61" i="12"/>
  <c r="J62" i="12"/>
  <c r="J66" i="12"/>
  <c r="J70" i="12"/>
  <c r="J73" i="12"/>
  <c r="J75" i="12"/>
  <c r="J77" i="12"/>
  <c r="J81" i="12"/>
  <c r="J82" i="12"/>
  <c r="J86" i="12"/>
  <c r="J89" i="12"/>
  <c r="J94" i="12"/>
  <c r="J96" i="12"/>
  <c r="J100" i="12"/>
  <c r="J102" i="12"/>
  <c r="J104" i="12"/>
  <c r="J106" i="12"/>
  <c r="J108" i="12"/>
  <c r="J110" i="12"/>
  <c r="J119" i="12"/>
  <c r="J120" i="12"/>
  <c r="J122" i="12"/>
  <c r="Q119" i="12"/>
  <c r="AE119" i="12" s="1"/>
  <c r="Q117" i="12"/>
  <c r="AE117" i="12" s="1"/>
  <c r="Q116" i="12"/>
  <c r="AE116" i="12" s="1"/>
  <c r="Q110" i="12"/>
  <c r="AE110" i="12" s="1"/>
  <c r="Q108" i="12"/>
  <c r="AE108" i="12" s="1"/>
  <c r="Q106" i="12"/>
  <c r="AE106" i="12" s="1"/>
  <c r="Q104" i="12"/>
  <c r="AE104" i="12" s="1"/>
  <c r="Q102" i="12"/>
  <c r="AE102" i="12" s="1"/>
  <c r="Q100" i="12"/>
  <c r="AE100" i="12" s="1"/>
  <c r="Q98" i="12"/>
  <c r="AE98" i="12" s="1"/>
  <c r="Q96" i="12"/>
  <c r="AE96" i="12" s="1"/>
  <c r="Q94" i="12"/>
  <c r="AE94" i="12" s="1"/>
  <c r="Q92" i="12"/>
  <c r="AE92" i="12" s="1"/>
  <c r="Q87" i="12"/>
  <c r="AE87" i="12" s="1"/>
  <c r="Q85" i="12"/>
  <c r="AE85" i="12" s="1"/>
  <c r="Q83" i="12"/>
  <c r="AE83" i="12" s="1"/>
  <c r="Q81" i="12"/>
  <c r="AE81" i="12" s="1"/>
  <c r="Q76" i="12"/>
  <c r="AE76" i="12" s="1"/>
  <c r="Q74" i="12"/>
  <c r="AE74" i="12" s="1"/>
  <c r="O71" i="12"/>
  <c r="AD71" i="12" s="1"/>
  <c r="O70" i="12"/>
  <c r="AD70" i="12" s="1"/>
  <c r="Q70" i="12"/>
  <c r="AE70" i="12" s="1"/>
  <c r="O69" i="12"/>
  <c r="AD69" i="12" s="1"/>
  <c r="Q67" i="12"/>
  <c r="AE67" i="12" s="1"/>
  <c r="Q65" i="12"/>
  <c r="AE65" i="12" s="1"/>
  <c r="Q61" i="12"/>
  <c r="AE61" i="12" s="1"/>
  <c r="Q57" i="12"/>
  <c r="AE57" i="12" s="1"/>
  <c r="Q55" i="12"/>
  <c r="AE55" i="12" s="1"/>
  <c r="Q51" i="12"/>
  <c r="AE51" i="12" s="1"/>
  <c r="Q49" i="12"/>
  <c r="AE49" i="12" s="1"/>
  <c r="Q46" i="12"/>
  <c r="AE46" i="12" s="1"/>
  <c r="Q45" i="12"/>
  <c r="AE45" i="12" s="1"/>
  <c r="Q41" i="12"/>
  <c r="AE41" i="12" s="1"/>
  <c r="Q36" i="12"/>
  <c r="AE36" i="12" s="1"/>
  <c r="Q32" i="12"/>
  <c r="AE32" i="12" s="1"/>
  <c r="Q27" i="12"/>
  <c r="AE27" i="12" s="1"/>
  <c r="Q22" i="12"/>
  <c r="AE22" i="12" s="1"/>
  <c r="Q20" i="12"/>
  <c r="AE20" i="12" s="1"/>
  <c r="Q18" i="12"/>
  <c r="AE18" i="12" s="1"/>
  <c r="Q16" i="12"/>
  <c r="AE16" i="12" s="1"/>
  <c r="Q14" i="12"/>
  <c r="AE14" i="12" s="1"/>
  <c r="Q12" i="12"/>
  <c r="AE12" i="12" s="1"/>
  <c r="Q10" i="12"/>
  <c r="AE10" i="12" s="1"/>
  <c r="J13" i="12" l="1"/>
  <c r="DG13" i="17"/>
  <c r="H13" i="12" s="1"/>
  <c r="DG10" i="17"/>
  <c r="DG12" i="17"/>
  <c r="H12" i="12" s="1"/>
  <c r="DG11" i="17"/>
  <c r="H11" i="12" s="1"/>
  <c r="DG14" i="17"/>
  <c r="H14" i="12" s="1"/>
  <c r="DG15" i="17"/>
  <c r="H15" i="12" s="1"/>
  <c r="DG16" i="17"/>
  <c r="H16" i="12" s="1"/>
  <c r="DG17" i="17"/>
  <c r="H17" i="12" s="1"/>
  <c r="DG124" i="17"/>
  <c r="H124" i="12" s="1"/>
  <c r="DG19" i="17"/>
  <c r="H19" i="12" s="1"/>
  <c r="DG22" i="17"/>
  <c r="H22" i="12" s="1"/>
  <c r="DG20" i="17"/>
  <c r="H20" i="12" s="1"/>
  <c r="DG24" i="17"/>
  <c r="H24" i="12" s="1"/>
  <c r="DG23" i="17"/>
  <c r="H23" i="12" s="1"/>
  <c r="DG25" i="17"/>
  <c r="H25" i="12" s="1"/>
  <c r="DG26" i="17"/>
  <c r="H26" i="12" s="1"/>
  <c r="DG27" i="17"/>
  <c r="H27" i="12" s="1"/>
  <c r="DG28" i="17"/>
  <c r="H28" i="12" s="1"/>
  <c r="DG29" i="17"/>
  <c r="H29" i="12" s="1"/>
  <c r="DG21" i="17"/>
  <c r="H21" i="12" s="1"/>
  <c r="DG30" i="17"/>
  <c r="H30" i="12" s="1"/>
  <c r="DG35" i="17"/>
  <c r="H35" i="12" s="1"/>
  <c r="DG32" i="17"/>
  <c r="H32" i="12" s="1"/>
  <c r="DG37" i="17"/>
  <c r="H37" i="12" s="1"/>
  <c r="DG38" i="17"/>
  <c r="H38" i="12" s="1"/>
  <c r="DG39" i="17"/>
  <c r="H39" i="12" s="1"/>
  <c r="DG40" i="17"/>
  <c r="H40" i="12" s="1"/>
  <c r="DG34" i="17"/>
  <c r="H34" i="12" s="1"/>
  <c r="DG33" i="17"/>
  <c r="H33" i="12" s="1"/>
  <c r="DG41" i="17"/>
  <c r="H41" i="12" s="1"/>
  <c r="DG42" i="17"/>
  <c r="H42" i="12" s="1"/>
  <c r="DG43" i="17"/>
  <c r="H43" i="12" s="1"/>
  <c r="DG44" i="17"/>
  <c r="H44" i="12" s="1"/>
  <c r="DG45" i="17"/>
  <c r="H45" i="12" s="1"/>
  <c r="DG46" i="17"/>
  <c r="H46" i="12" s="1"/>
  <c r="DG47" i="17"/>
  <c r="H47" i="12" s="1"/>
  <c r="DG36" i="17"/>
  <c r="H36" i="12" s="1"/>
  <c r="DG48" i="17"/>
  <c r="H48" i="12" s="1"/>
  <c r="DG50" i="17"/>
  <c r="H50" i="12" s="1"/>
  <c r="DG53" i="17"/>
  <c r="H53" i="12" s="1"/>
  <c r="DG56" i="17"/>
  <c r="H56" i="12" s="1"/>
  <c r="DG51" i="17"/>
  <c r="H51" i="12" s="1"/>
  <c r="DG57" i="17"/>
  <c r="H57" i="12" s="1"/>
  <c r="DG54" i="17"/>
  <c r="H54" i="12" s="1"/>
  <c r="DG55" i="17"/>
  <c r="H55" i="12" s="1"/>
  <c r="DG68" i="17"/>
  <c r="H68" i="12" s="1"/>
  <c r="DG58" i="17"/>
  <c r="H58" i="12" s="1"/>
  <c r="DG59" i="17"/>
  <c r="H59" i="12" s="1"/>
  <c r="DG60" i="17"/>
  <c r="H60" i="12" s="1"/>
  <c r="DG61" i="17"/>
  <c r="H61" i="12" s="1"/>
  <c r="DG52" i="17"/>
  <c r="H52" i="12" s="1"/>
  <c r="DG62" i="17"/>
  <c r="H62" i="12" s="1"/>
  <c r="DG63" i="17"/>
  <c r="H63" i="12" s="1"/>
  <c r="DG64" i="17"/>
  <c r="H64" i="12" s="1"/>
  <c r="DG65" i="17"/>
  <c r="H65" i="12" s="1"/>
  <c r="DG66" i="17"/>
  <c r="H66" i="12" s="1"/>
  <c r="DG67" i="17"/>
  <c r="H67" i="12" s="1"/>
  <c r="DG71" i="17"/>
  <c r="H71" i="12" s="1"/>
  <c r="DG70" i="17"/>
  <c r="H70" i="12" s="1"/>
  <c r="DG72" i="17"/>
  <c r="H72" i="12" s="1"/>
  <c r="DG73" i="17"/>
  <c r="H73" i="12" s="1"/>
  <c r="DG74" i="17"/>
  <c r="H74" i="12" s="1"/>
  <c r="DG75" i="17"/>
  <c r="H75" i="12" s="1"/>
  <c r="DG76" i="17"/>
  <c r="H76" i="12" s="1"/>
  <c r="DG77" i="17"/>
  <c r="H77" i="12" s="1"/>
  <c r="DG78" i="17"/>
  <c r="H78" i="12" s="1"/>
  <c r="DG79" i="17"/>
  <c r="H79" i="12" s="1"/>
  <c r="DG80" i="17"/>
  <c r="H80" i="12" s="1"/>
  <c r="DG81" i="17"/>
  <c r="H81" i="12" s="1"/>
  <c r="DG82" i="17"/>
  <c r="H82" i="12" s="1"/>
  <c r="DG92" i="17"/>
  <c r="H92" i="12" s="1"/>
  <c r="DG84" i="17"/>
  <c r="H84" i="12" s="1"/>
  <c r="DG85" i="17"/>
  <c r="H85" i="12" s="1"/>
  <c r="DG86" i="17"/>
  <c r="H86" i="12" s="1"/>
  <c r="DG87" i="17"/>
  <c r="H87" i="12" s="1"/>
  <c r="DG88" i="17"/>
  <c r="H88" i="12" s="1"/>
  <c r="DG89" i="17"/>
  <c r="H89" i="12" s="1"/>
  <c r="DG90" i="17"/>
  <c r="H90" i="12" s="1"/>
  <c r="DG91" i="17"/>
  <c r="H91" i="12" s="1"/>
  <c r="DG93" i="17"/>
  <c r="H93" i="12" s="1"/>
  <c r="DG94" i="17"/>
  <c r="H94" i="12" s="1"/>
  <c r="DG95" i="17"/>
  <c r="H95" i="12" s="1"/>
  <c r="DG96" i="17"/>
  <c r="H96" i="12" s="1"/>
  <c r="DG97" i="17"/>
  <c r="H97" i="12" s="1"/>
  <c r="DG98" i="17"/>
  <c r="H98" i="12" s="1"/>
  <c r="DG100" i="17"/>
  <c r="H100" i="12" s="1"/>
  <c r="DG101" i="17"/>
  <c r="H101" i="12" s="1"/>
  <c r="DG102" i="17"/>
  <c r="H102" i="12" s="1"/>
  <c r="DG103" i="17"/>
  <c r="H103" i="12" s="1"/>
  <c r="DG104" i="17"/>
  <c r="H104" i="12" s="1"/>
  <c r="DG105" i="17"/>
  <c r="H105" i="12" s="1"/>
  <c r="DG106" i="17"/>
  <c r="H106" i="12" s="1"/>
  <c r="H107" i="12"/>
  <c r="DG108" i="17"/>
  <c r="H108" i="12" s="1"/>
  <c r="DG109" i="17"/>
  <c r="H109" i="12" s="1"/>
  <c r="DG110" i="17"/>
  <c r="H110" i="12" s="1"/>
  <c r="DG111" i="17"/>
  <c r="H111" i="12" s="1"/>
  <c r="DG116" i="17"/>
  <c r="DG118" i="17"/>
  <c r="H118" i="12" s="1"/>
  <c r="DG119" i="17"/>
  <c r="H119" i="12" s="1"/>
  <c r="DG120" i="17"/>
  <c r="H120" i="12" s="1"/>
  <c r="DG117" i="17"/>
  <c r="H117" i="12" s="1"/>
  <c r="DG121" i="17"/>
  <c r="H121" i="12" s="1"/>
  <c r="DG122" i="17"/>
  <c r="H122" i="12" s="1"/>
  <c r="J116" i="12"/>
  <c r="DG31" i="17"/>
  <c r="H31" i="12" s="1"/>
  <c r="J8" i="12"/>
  <c r="Q7" i="12"/>
  <c r="AE7" i="12" s="1"/>
  <c r="Q9" i="12"/>
  <c r="AE9" i="12" s="1"/>
  <c r="O7" i="12"/>
  <c r="AD7" i="12" s="1"/>
  <c r="Q11" i="12"/>
  <c r="AE11" i="12" s="1"/>
  <c r="O11" i="12"/>
  <c r="AD11" i="12" s="1"/>
  <c r="Q15" i="12"/>
  <c r="AE15" i="12" s="1"/>
  <c r="O17" i="12"/>
  <c r="AD17" i="12" s="1"/>
  <c r="Q19" i="12"/>
  <c r="AE19" i="12" s="1"/>
  <c r="O19" i="12"/>
  <c r="AD19" i="12" s="1"/>
  <c r="Q21" i="12"/>
  <c r="AE21" i="12" s="1"/>
  <c r="O21" i="12"/>
  <c r="AD21" i="12" s="1"/>
  <c r="Q23" i="12"/>
  <c r="AE23" i="12" s="1"/>
  <c r="O23" i="12"/>
  <c r="AD23" i="12" s="1"/>
  <c r="O26" i="12"/>
  <c r="AD26" i="12" s="1"/>
  <c r="Q28" i="12"/>
  <c r="AE28" i="12" s="1"/>
  <c r="O28" i="12"/>
  <c r="AD28" i="12" s="1"/>
  <c r="Q31" i="12"/>
  <c r="AE31" i="12" s="1"/>
  <c r="O31" i="12"/>
  <c r="AD31" i="12" s="1"/>
  <c r="O35" i="12"/>
  <c r="AD35" i="12" s="1"/>
  <c r="Q37" i="12"/>
  <c r="AE37" i="12" s="1"/>
  <c r="O37" i="12"/>
  <c r="AD37" i="12" s="1"/>
  <c r="Q39" i="12"/>
  <c r="AE39" i="12" s="1"/>
  <c r="O39" i="12"/>
  <c r="AD39" i="12" s="1"/>
  <c r="Q44" i="12"/>
  <c r="AE44" i="12" s="1"/>
  <c r="Q47" i="12"/>
  <c r="AE47" i="12" s="1"/>
  <c r="Q50" i="12"/>
  <c r="AE50" i="12" s="1"/>
  <c r="Q52" i="12"/>
  <c r="AE52" i="12" s="1"/>
  <c r="Q54" i="12"/>
  <c r="AE54" i="12" s="1"/>
  <c r="O56" i="12"/>
  <c r="AD56" i="12" s="1"/>
  <c r="O60" i="12"/>
  <c r="AD60" i="12" s="1"/>
  <c r="Q62" i="12"/>
  <c r="AE62" i="12" s="1"/>
  <c r="O62" i="12"/>
  <c r="AD62" i="12" s="1"/>
  <c r="Q64" i="12"/>
  <c r="AE64" i="12" s="1"/>
  <c r="O64" i="12"/>
  <c r="AD64" i="12" s="1"/>
  <c r="Q71" i="12"/>
  <c r="AE71" i="12" s="1"/>
  <c r="Q73" i="12"/>
  <c r="AE73" i="12" s="1"/>
  <c r="O73" i="12"/>
  <c r="AD73" i="12" s="1"/>
  <c r="O77" i="12"/>
  <c r="AD77" i="12" s="1"/>
  <c r="Q79" i="12"/>
  <c r="AE79" i="12" s="1"/>
  <c r="O79" i="12"/>
  <c r="AD79" i="12" s="1"/>
  <c r="Q84" i="12"/>
  <c r="AE84" i="12" s="1"/>
  <c r="Q86" i="12"/>
  <c r="AE86" i="12" s="1"/>
  <c r="Q88" i="12"/>
  <c r="AE88" i="12" s="1"/>
  <c r="Q89" i="12"/>
  <c r="AE89" i="12" s="1"/>
  <c r="O91" i="12"/>
  <c r="AD91" i="12" s="1"/>
  <c r="Q93" i="12"/>
  <c r="AE93" i="12" s="1"/>
  <c r="O93" i="12"/>
  <c r="AD93" i="12" s="1"/>
  <c r="Q95" i="12"/>
  <c r="AE95" i="12" s="1"/>
  <c r="O95" i="12"/>
  <c r="AD95" i="12" s="1"/>
  <c r="Q97" i="12"/>
  <c r="AE97" i="12" s="1"/>
  <c r="O97" i="12"/>
  <c r="AD97" i="12" s="1"/>
  <c r="Q99" i="12"/>
  <c r="AE99" i="12" s="1"/>
  <c r="O99" i="12"/>
  <c r="AD99" i="12" s="1"/>
  <c r="Q103" i="12"/>
  <c r="AE103" i="12" s="1"/>
  <c r="Q105" i="12"/>
  <c r="AE105" i="12" s="1"/>
  <c r="Q107" i="12"/>
  <c r="AE107" i="12" s="1"/>
  <c r="Q109" i="12"/>
  <c r="AE109" i="12" s="1"/>
  <c r="Q115" i="12"/>
  <c r="AE115" i="12" s="1"/>
  <c r="Q118" i="12"/>
  <c r="AE118" i="12" s="1"/>
  <c r="O118" i="12"/>
  <c r="AD118" i="12" s="1"/>
  <c r="O121" i="12"/>
  <c r="AD121" i="12" s="1"/>
  <c r="O10" i="12"/>
  <c r="AD10" i="12" s="1"/>
  <c r="O16" i="12"/>
  <c r="AD16" i="12" s="1"/>
  <c r="O24" i="12"/>
  <c r="AD24" i="12" s="1"/>
  <c r="O27" i="12"/>
  <c r="AD27" i="12" s="1"/>
  <c r="O32" i="12"/>
  <c r="AD32" i="12" s="1"/>
  <c r="O36" i="12"/>
  <c r="AD36" i="12" s="1"/>
  <c r="O41" i="12"/>
  <c r="AD41" i="12" s="1"/>
  <c r="O46" i="12"/>
  <c r="AD46" i="12" s="1"/>
  <c r="O53" i="12"/>
  <c r="AD53" i="12" s="1"/>
  <c r="O57" i="12"/>
  <c r="AD57" i="12" s="1"/>
  <c r="O72" i="12"/>
  <c r="AD72" i="12" s="1"/>
  <c r="O80" i="12"/>
  <c r="AD80" i="12" s="1"/>
  <c r="O92" i="12"/>
  <c r="AD92" i="12" s="1"/>
  <c r="O96" i="12"/>
  <c r="AD96" i="12" s="1"/>
  <c r="O100" i="12"/>
  <c r="AD100" i="12" s="1"/>
  <c r="O104" i="12"/>
  <c r="AD104" i="12" s="1"/>
  <c r="O108" i="12"/>
  <c r="AD108" i="12" s="1"/>
  <c r="O116" i="12"/>
  <c r="AD116" i="12" s="1"/>
  <c r="O119" i="12"/>
  <c r="AD119" i="12" s="1"/>
  <c r="DG125" i="17" l="1"/>
  <c r="H116" i="12"/>
  <c r="H99" i="12"/>
  <c r="H10" i="12"/>
  <c r="H115" i="12"/>
  <c r="DE9" i="17"/>
  <c r="J18" i="12"/>
  <c r="F18" i="12"/>
  <c r="J49" i="12"/>
  <c r="J69" i="12"/>
  <c r="F69" i="12"/>
  <c r="J83" i="12"/>
  <c r="F83" i="12"/>
  <c r="DG83" i="17"/>
  <c r="H83" i="12" s="1"/>
  <c r="DG69" i="17"/>
  <c r="H69" i="12" s="1"/>
  <c r="DG49" i="17"/>
  <c r="H49" i="12" s="1"/>
  <c r="DG18" i="17"/>
  <c r="H18" i="12" s="1"/>
  <c r="J31" i="12"/>
  <c r="DE31" i="17"/>
  <c r="F31" i="12" s="1"/>
  <c r="J115" i="12"/>
  <c r="DG8" i="17"/>
  <c r="H8" i="12" s="1"/>
  <c r="F8" i="12"/>
  <c r="DE13" i="17"/>
  <c r="F13" i="12" s="1"/>
  <c r="DE32" i="17"/>
  <c r="F32" i="12" s="1"/>
  <c r="O117" i="12"/>
  <c r="AD117" i="12" s="1"/>
  <c r="O110" i="12"/>
  <c r="AD110" i="12" s="1"/>
  <c r="O106" i="12"/>
  <c r="AD106" i="12" s="1"/>
  <c r="O102" i="12"/>
  <c r="AD102" i="12" s="1"/>
  <c r="O98" i="12"/>
  <c r="AD98" i="12" s="1"/>
  <c r="O94" i="12"/>
  <c r="AD94" i="12" s="1"/>
  <c r="O90" i="12"/>
  <c r="AD90" i="12" s="1"/>
  <c r="O85" i="12"/>
  <c r="AD85" i="12" s="1"/>
  <c r="O78" i="12"/>
  <c r="AD78" i="12" s="1"/>
  <c r="O63" i="12"/>
  <c r="AD63" i="12" s="1"/>
  <c r="O55" i="12"/>
  <c r="AD55" i="12" s="1"/>
  <c r="O51" i="12"/>
  <c r="AD51" i="12" s="1"/>
  <c r="O45" i="12"/>
  <c r="AD45" i="12" s="1"/>
  <c r="O40" i="12"/>
  <c r="AD40" i="12" s="1"/>
  <c r="O34" i="12"/>
  <c r="AD34" i="12" s="1"/>
  <c r="O29" i="12"/>
  <c r="AD29" i="12" s="1"/>
  <c r="O18" i="12"/>
  <c r="AD18" i="12" s="1"/>
  <c r="O12" i="12"/>
  <c r="AD12" i="12" s="1"/>
  <c r="O120" i="12"/>
  <c r="AD120" i="12" s="1"/>
  <c r="O115" i="12"/>
  <c r="AD115" i="12" s="1"/>
  <c r="O109" i="12"/>
  <c r="AD109" i="12" s="1"/>
  <c r="O107" i="12"/>
  <c r="AD107" i="12" s="1"/>
  <c r="O105" i="12"/>
  <c r="AD105" i="12" s="1"/>
  <c r="O103" i="12"/>
  <c r="AD103" i="12" s="1"/>
  <c r="O101" i="12"/>
  <c r="AD101" i="12" s="1"/>
  <c r="O89" i="12"/>
  <c r="AD89" i="12" s="1"/>
  <c r="O88" i="12"/>
  <c r="AD88" i="12" s="1"/>
  <c r="O86" i="12"/>
  <c r="AD86" i="12" s="1"/>
  <c r="O84" i="12"/>
  <c r="AD84" i="12" s="1"/>
  <c r="O75" i="12"/>
  <c r="AD75" i="12" s="1"/>
  <c r="O66" i="12"/>
  <c r="AD66" i="12" s="1"/>
  <c r="O58" i="12"/>
  <c r="AD58" i="12" s="1"/>
  <c r="O54" i="12"/>
  <c r="AD54" i="12" s="1"/>
  <c r="O52" i="12"/>
  <c r="AD52" i="12" s="1"/>
  <c r="O50" i="12"/>
  <c r="AD50" i="12" s="1"/>
  <c r="O47" i="12"/>
  <c r="AD47" i="12" s="1"/>
  <c r="O44" i="12"/>
  <c r="AD44" i="12" s="1"/>
  <c r="O42" i="12"/>
  <c r="AD42" i="12" s="1"/>
  <c r="O33" i="12"/>
  <c r="AD33" i="12" s="1"/>
  <c r="O25" i="12"/>
  <c r="AD25" i="12" s="1"/>
  <c r="O15" i="12"/>
  <c r="AD15" i="12" s="1"/>
  <c r="O13" i="12"/>
  <c r="AD13" i="12" s="1"/>
  <c r="O9" i="12"/>
  <c r="AD9" i="12" s="1"/>
  <c r="O83" i="12"/>
  <c r="AD83" i="12" s="1"/>
  <c r="O76" i="12"/>
  <c r="AD76" i="12" s="1"/>
  <c r="O67" i="12"/>
  <c r="AD67" i="12" s="1"/>
  <c r="O61" i="12"/>
  <c r="AD61" i="12" s="1"/>
  <c r="O49" i="12"/>
  <c r="AD49" i="12" s="1"/>
  <c r="O38" i="12"/>
  <c r="AD38" i="12" s="1"/>
  <c r="O20" i="12"/>
  <c r="AD20" i="12" s="1"/>
  <c r="O87" i="12"/>
  <c r="AD87" i="12" s="1"/>
  <c r="O81" i="12"/>
  <c r="AD81" i="12" s="1"/>
  <c r="O74" i="12"/>
  <c r="AD74" i="12" s="1"/>
  <c r="O65" i="12"/>
  <c r="AD65" i="12" s="1"/>
  <c r="O59" i="12"/>
  <c r="AD59" i="12" s="1"/>
  <c r="O43" i="12"/>
  <c r="AD43" i="12" s="1"/>
  <c r="O22" i="12"/>
  <c r="AD22" i="12" s="1"/>
  <c r="O14" i="12"/>
  <c r="AD14" i="12" s="1"/>
  <c r="DH123" i="17" l="1"/>
  <c r="DH114" i="17"/>
  <c r="DH113" i="17"/>
  <c r="DH112" i="17"/>
  <c r="F9" i="12"/>
  <c r="H125" i="12"/>
  <c r="J125" i="12"/>
  <c r="J127" i="12" s="1"/>
  <c r="DJ7" i="17"/>
  <c r="DJ63" i="17"/>
  <c r="DJ104" i="17"/>
  <c r="DJ39" i="17"/>
  <c r="DJ6" i="17"/>
  <c r="DJ53" i="17"/>
  <c r="DJ17" i="17"/>
  <c r="DJ42" i="17"/>
  <c r="DJ91" i="17"/>
  <c r="DJ14" i="17"/>
  <c r="DJ73" i="17"/>
  <c r="DJ109" i="17"/>
  <c r="DJ19" i="17"/>
  <c r="DJ79" i="17"/>
  <c r="DJ116" i="17"/>
  <c r="DJ50" i="17"/>
  <c r="DJ97" i="17"/>
  <c r="DJ76" i="17"/>
  <c r="DJ43" i="17"/>
  <c r="DJ13" i="17"/>
  <c r="DJ55" i="17"/>
  <c r="DJ100" i="17"/>
  <c r="DJ29" i="17"/>
  <c r="DJ85" i="17"/>
  <c r="DJ117" i="17"/>
  <c r="DJ62" i="17"/>
  <c r="DJ21" i="17"/>
  <c r="DJ25" i="17"/>
  <c r="DJ68" i="17"/>
  <c r="DJ92" i="17"/>
  <c r="DJ98" i="17"/>
  <c r="DJ56" i="17"/>
  <c r="DJ22" i="17"/>
  <c r="DJ51" i="17"/>
  <c r="DJ121" i="17"/>
  <c r="DJ87" i="17"/>
  <c r="DJ35" i="17"/>
  <c r="DJ102" i="17"/>
  <c r="DJ60" i="17"/>
  <c r="DJ54" i="17"/>
  <c r="DJ24" i="17"/>
  <c r="DJ32" i="17"/>
  <c r="DJ64" i="17"/>
  <c r="DJ107" i="17"/>
  <c r="DJ10" i="17"/>
  <c r="DJ89" i="17"/>
  <c r="DJ34" i="17"/>
  <c r="DJ28" i="17"/>
  <c r="DJ61" i="17"/>
  <c r="DJ111" i="17"/>
  <c r="DJ77" i="17"/>
  <c r="DJ124" i="17"/>
  <c r="DJ94" i="17"/>
  <c r="DD7" i="17"/>
  <c r="DD12" i="17"/>
  <c r="DD16" i="17"/>
  <c r="DD13" i="17"/>
  <c r="DD17" i="17"/>
  <c r="DD24" i="17"/>
  <c r="DD26" i="17"/>
  <c r="DD21" i="17"/>
  <c r="DD37" i="17"/>
  <c r="DD34" i="17"/>
  <c r="DD42" i="17"/>
  <c r="DD48" i="17"/>
  <c r="DD51" i="17"/>
  <c r="DD68" i="17"/>
  <c r="DD61" i="17"/>
  <c r="DD64" i="17"/>
  <c r="DD73" i="17"/>
  <c r="DD77" i="17"/>
  <c r="DD81" i="17"/>
  <c r="DD84" i="17"/>
  <c r="DD88" i="17"/>
  <c r="DD91" i="17"/>
  <c r="DD96" i="17"/>
  <c r="DD100" i="17"/>
  <c r="DD104" i="17"/>
  <c r="DD108" i="17"/>
  <c r="DD116" i="17"/>
  <c r="DD120" i="17"/>
  <c r="DD122" i="17"/>
  <c r="DD15" i="17"/>
  <c r="DD20" i="17"/>
  <c r="DD29" i="17"/>
  <c r="DD32" i="17"/>
  <c r="DD40" i="17"/>
  <c r="DD41" i="17"/>
  <c r="DD45" i="17"/>
  <c r="DD36" i="17"/>
  <c r="DD56" i="17"/>
  <c r="DD55" i="17"/>
  <c r="DD60" i="17"/>
  <c r="DD63" i="17"/>
  <c r="DD67" i="17"/>
  <c r="DD72" i="17"/>
  <c r="DD76" i="17"/>
  <c r="DD80" i="17"/>
  <c r="DD92" i="17"/>
  <c r="DD97" i="17"/>
  <c r="DD105" i="17"/>
  <c r="DD118" i="17"/>
  <c r="DD6" i="17"/>
  <c r="DD90" i="17"/>
  <c r="DD99" i="17"/>
  <c r="DD107" i="17"/>
  <c r="DD10" i="17"/>
  <c r="DD14" i="17"/>
  <c r="DD124" i="17"/>
  <c r="DD11" i="17"/>
  <c r="DD22" i="17"/>
  <c r="DD25" i="17"/>
  <c r="DD28" i="17"/>
  <c r="DD35" i="17"/>
  <c r="DD39" i="17"/>
  <c r="DD33" i="17"/>
  <c r="DD44" i="17"/>
  <c r="DD47" i="17"/>
  <c r="DD53" i="17"/>
  <c r="DD54" i="17"/>
  <c r="DD59" i="17"/>
  <c r="DD62" i="17"/>
  <c r="DD66" i="17"/>
  <c r="DD70" i="17"/>
  <c r="DD75" i="17"/>
  <c r="DD79" i="17"/>
  <c r="DD82" i="17"/>
  <c r="DD86" i="17"/>
  <c r="DD89" i="17"/>
  <c r="DD94" i="17"/>
  <c r="DD98" i="17"/>
  <c r="DD102" i="17"/>
  <c r="DD106" i="17"/>
  <c r="DD110" i="17"/>
  <c r="DD119" i="17"/>
  <c r="DD9" i="17"/>
  <c r="DD19" i="17"/>
  <c r="DD23" i="17"/>
  <c r="DD27" i="17"/>
  <c r="DD30" i="17"/>
  <c r="DD38" i="17"/>
  <c r="DD43" i="17"/>
  <c r="DD46" i="17"/>
  <c r="DD50" i="17"/>
  <c r="DD57" i="17"/>
  <c r="DD58" i="17"/>
  <c r="DD52" i="17"/>
  <c r="DD65" i="17"/>
  <c r="DD71" i="17"/>
  <c r="DD74" i="17"/>
  <c r="DD78" i="17"/>
  <c r="DD85" i="17"/>
  <c r="DD93" i="17"/>
  <c r="DD101" i="17"/>
  <c r="DD109" i="17"/>
  <c r="DD117" i="17"/>
  <c r="DD87" i="17"/>
  <c r="DD95" i="17"/>
  <c r="DD103" i="17"/>
  <c r="DD111" i="17"/>
  <c r="DD121" i="17"/>
  <c r="DH16" i="17"/>
  <c r="DH35" i="17"/>
  <c r="DH47" i="17"/>
  <c r="DH62" i="17"/>
  <c r="DH79" i="17"/>
  <c r="DH94" i="17"/>
  <c r="DH110" i="17"/>
  <c r="DH11" i="17"/>
  <c r="DH29" i="17"/>
  <c r="DH45" i="17"/>
  <c r="DH60" i="17"/>
  <c r="DH6" i="17"/>
  <c r="DH90" i="17"/>
  <c r="DH10" i="17"/>
  <c r="DH26" i="17"/>
  <c r="DH42" i="17"/>
  <c r="DH68" i="17"/>
  <c r="DH73" i="17"/>
  <c r="DH88" i="17"/>
  <c r="DH104" i="17"/>
  <c r="DH122" i="17"/>
  <c r="DH23" i="17"/>
  <c r="DH57" i="17"/>
  <c r="DH78" i="17"/>
  <c r="DH109" i="17"/>
  <c r="DH80" i="17"/>
  <c r="DH111" i="17"/>
  <c r="DH22" i="17"/>
  <c r="DH39" i="17"/>
  <c r="DH53" i="17"/>
  <c r="DH66" i="17"/>
  <c r="DH82" i="17"/>
  <c r="DH98" i="17"/>
  <c r="DH119" i="17"/>
  <c r="DH17" i="17"/>
  <c r="DH32" i="17"/>
  <c r="DH36" i="17"/>
  <c r="DH65" i="17"/>
  <c r="DH97" i="17"/>
  <c r="DH67" i="17"/>
  <c r="DH99" i="17"/>
  <c r="DH14" i="17"/>
  <c r="DH21" i="17"/>
  <c r="DH61" i="17"/>
  <c r="DH77" i="17"/>
  <c r="DH91" i="17"/>
  <c r="DH108" i="17"/>
  <c r="DH9" i="17"/>
  <c r="DH27" i="17"/>
  <c r="DH43" i="17"/>
  <c r="DH58" i="17"/>
  <c r="DH85" i="17"/>
  <c r="DH117" i="17"/>
  <c r="DH87" i="17"/>
  <c r="DH121" i="17"/>
  <c r="F6" i="12"/>
  <c r="DE91" i="17"/>
  <c r="F91" i="12" s="1"/>
  <c r="DE85" i="17"/>
  <c r="DE62" i="17"/>
  <c r="F62" i="12" s="1"/>
  <c r="DE120" i="17"/>
  <c r="DE55" i="17"/>
  <c r="F55" i="12" s="1"/>
  <c r="D125" i="12"/>
  <c r="D126" i="12" s="1"/>
  <c r="DE108" i="17"/>
  <c r="DE78" i="17"/>
  <c r="DE36" i="17"/>
  <c r="F36" i="12" s="1"/>
  <c r="DE101" i="17"/>
  <c r="F101" i="12" s="1"/>
  <c r="DE70" i="17"/>
  <c r="DE42" i="17"/>
  <c r="F42" i="12" s="1"/>
  <c r="DE100" i="17"/>
  <c r="F100" i="12" s="1"/>
  <c r="DE84" i="17"/>
  <c r="F84" i="12" s="1"/>
  <c r="DE71" i="17"/>
  <c r="F71" i="12" s="1"/>
  <c r="DE54" i="17"/>
  <c r="DE41" i="17"/>
  <c r="DE26" i="17"/>
  <c r="F26" i="12" s="1"/>
  <c r="F10" i="12"/>
  <c r="DE109" i="17"/>
  <c r="DE93" i="17"/>
  <c r="F93" i="12" s="1"/>
  <c r="DE79" i="17"/>
  <c r="F79" i="12" s="1"/>
  <c r="DE63" i="17"/>
  <c r="F63" i="12" s="1"/>
  <c r="DE48" i="17"/>
  <c r="F48" i="12" s="1"/>
  <c r="DE29" i="17"/>
  <c r="F29" i="12" s="1"/>
  <c r="DE12" i="17"/>
  <c r="DE125" i="17" s="1"/>
  <c r="DE124" i="17"/>
  <c r="DE35" i="17"/>
  <c r="DE33" i="17"/>
  <c r="F33" i="12" s="1"/>
  <c r="DE44" i="17"/>
  <c r="DE47" i="17"/>
  <c r="F47" i="12" s="1"/>
  <c r="DE50" i="17"/>
  <c r="F50" i="12" s="1"/>
  <c r="DE57" i="17"/>
  <c r="F57" i="12" s="1"/>
  <c r="DE58" i="17"/>
  <c r="F58" i="12" s="1"/>
  <c r="DE52" i="17"/>
  <c r="DE65" i="17"/>
  <c r="DE73" i="17"/>
  <c r="DE77" i="17"/>
  <c r="F77" i="12" s="1"/>
  <c r="DE81" i="17"/>
  <c r="DE92" i="17"/>
  <c r="F92" i="12" s="1"/>
  <c r="DE87" i="17"/>
  <c r="F87" i="12" s="1"/>
  <c r="DE90" i="17"/>
  <c r="F90" i="12" s="1"/>
  <c r="DE95" i="17"/>
  <c r="F95" i="12" s="1"/>
  <c r="DE99" i="17"/>
  <c r="F99" i="12" s="1"/>
  <c r="DE103" i="17"/>
  <c r="F103" i="12" s="1"/>
  <c r="DE107" i="17"/>
  <c r="F107" i="12" s="1"/>
  <c r="DE111" i="17"/>
  <c r="F111" i="12" s="1"/>
  <c r="DE119" i="17"/>
  <c r="F119" i="12" s="1"/>
  <c r="DE11" i="17"/>
  <c r="DE17" i="17"/>
  <c r="F17" i="12" s="1"/>
  <c r="DE22" i="17"/>
  <c r="DE25" i="17"/>
  <c r="F25" i="12" s="1"/>
  <c r="DE28" i="17"/>
  <c r="F28" i="12" s="1"/>
  <c r="DE38" i="17"/>
  <c r="F38" i="12" s="1"/>
  <c r="DE43" i="17"/>
  <c r="F43" i="12" s="1"/>
  <c r="DE46" i="17"/>
  <c r="F46" i="12" s="1"/>
  <c r="DE51" i="17"/>
  <c r="DE68" i="17"/>
  <c r="F68" i="12" s="1"/>
  <c r="DE61" i="17"/>
  <c r="F61" i="12" s="1"/>
  <c r="DE64" i="17"/>
  <c r="DE72" i="17"/>
  <c r="F72" i="12" s="1"/>
  <c r="DE76" i="17"/>
  <c r="F76" i="12" s="1"/>
  <c r="DE80" i="17"/>
  <c r="F80" i="12" s="1"/>
  <c r="DE86" i="17"/>
  <c r="F86" i="12" s="1"/>
  <c r="DE89" i="17"/>
  <c r="F89" i="12" s="1"/>
  <c r="DE94" i="17"/>
  <c r="F94" i="12" s="1"/>
  <c r="DE98" i="17"/>
  <c r="F98" i="12" s="1"/>
  <c r="DE102" i="17"/>
  <c r="F102" i="12" s="1"/>
  <c r="DE106" i="17"/>
  <c r="F106" i="12" s="1"/>
  <c r="DE110" i="17"/>
  <c r="F110" i="12" s="1"/>
  <c r="F118" i="12"/>
  <c r="DE117" i="17"/>
  <c r="F117" i="12" s="1"/>
  <c r="DE121" i="17"/>
  <c r="F121" i="12" s="1"/>
  <c r="DE104" i="17"/>
  <c r="DE96" i="17"/>
  <c r="DE88" i="17"/>
  <c r="DE74" i="17"/>
  <c r="DE66" i="17"/>
  <c r="F66" i="12" s="1"/>
  <c r="DE59" i="17"/>
  <c r="F59" i="12" s="1"/>
  <c r="DE53" i="17"/>
  <c r="DE45" i="17"/>
  <c r="F45" i="12" s="1"/>
  <c r="DE40" i="17"/>
  <c r="DE21" i="17"/>
  <c r="F21" i="12" s="1"/>
  <c r="DE24" i="17"/>
  <c r="DE15" i="17"/>
  <c r="DE116" i="17"/>
  <c r="DE105" i="17"/>
  <c r="F105" i="12" s="1"/>
  <c r="DE97" i="17"/>
  <c r="DE82" i="17"/>
  <c r="DE75" i="17"/>
  <c r="F75" i="12" s="1"/>
  <c r="DE67" i="17"/>
  <c r="DE60" i="17"/>
  <c r="DE56" i="17"/>
  <c r="F56" i="12" s="1"/>
  <c r="DE39" i="17"/>
  <c r="F39" i="12" s="1"/>
  <c r="DE20" i="17"/>
  <c r="DE34" i="17"/>
  <c r="DE37" i="17"/>
  <c r="F37" i="12" s="1"/>
  <c r="DE30" i="17"/>
  <c r="DE27" i="17"/>
  <c r="DE23" i="17"/>
  <c r="DE19" i="17"/>
  <c r="DE14" i="17"/>
  <c r="F14" i="12" s="1"/>
  <c r="DE16" i="17"/>
  <c r="F16" i="12" s="1"/>
  <c r="E114" i="12" l="1"/>
  <c r="Y114" i="12" s="1"/>
  <c r="J128" i="12"/>
  <c r="DH103" i="17"/>
  <c r="DH72" i="17"/>
  <c r="DH101" i="17"/>
  <c r="DH71" i="17"/>
  <c r="DH50" i="17"/>
  <c r="DH38" i="17"/>
  <c r="DH19" i="17"/>
  <c r="DH120" i="17"/>
  <c r="DH100" i="17"/>
  <c r="DH84" i="17"/>
  <c r="DH51" i="17"/>
  <c r="DH34" i="17"/>
  <c r="DH24" i="17"/>
  <c r="DH92" i="17"/>
  <c r="DH118" i="17"/>
  <c r="DH55" i="17"/>
  <c r="DH41" i="17"/>
  <c r="DH13" i="17"/>
  <c r="DH106" i="17"/>
  <c r="DH89" i="17"/>
  <c r="DH75" i="17"/>
  <c r="DH59" i="17"/>
  <c r="DH44" i="17"/>
  <c r="DH28" i="17"/>
  <c r="DH12" i="17"/>
  <c r="DH95" i="17"/>
  <c r="DH63" i="17"/>
  <c r="DH93" i="17"/>
  <c r="DH52" i="17"/>
  <c r="DH46" i="17"/>
  <c r="DH30" i="17"/>
  <c r="DH15" i="17"/>
  <c r="DH116" i="17"/>
  <c r="DH96" i="17"/>
  <c r="DH81" i="17"/>
  <c r="DH64" i="17"/>
  <c r="DH48" i="17"/>
  <c r="DH37" i="17"/>
  <c r="DH124" i="17"/>
  <c r="DH107" i="17"/>
  <c r="DH76" i="17"/>
  <c r="DH105" i="17"/>
  <c r="DH74" i="17"/>
  <c r="DH56" i="17"/>
  <c r="DH40" i="17"/>
  <c r="DH20" i="17"/>
  <c r="DH102" i="17"/>
  <c r="DH86" i="17"/>
  <c r="DH70" i="17"/>
  <c r="DH54" i="17"/>
  <c r="DH33" i="17"/>
  <c r="DH25" i="17"/>
  <c r="DH7" i="17"/>
  <c r="DJ16" i="17"/>
  <c r="DJ75" i="17"/>
  <c r="DJ110" i="17"/>
  <c r="DJ47" i="17"/>
  <c r="DJ95" i="17"/>
  <c r="DJ78" i="17"/>
  <c r="DJ45" i="17"/>
  <c r="DJ9" i="17"/>
  <c r="DJ67" i="17"/>
  <c r="DJ106" i="17"/>
  <c r="DJ33" i="17"/>
  <c r="DJ90" i="17"/>
  <c r="DJ36" i="17"/>
  <c r="DJ15" i="17"/>
  <c r="DJ30" i="17"/>
  <c r="DJ86" i="17"/>
  <c r="DJ52" i="17"/>
  <c r="DJ103" i="17"/>
  <c r="DJ71" i="17"/>
  <c r="DJ40" i="17"/>
  <c r="DJ23" i="17"/>
  <c r="DJ82" i="17"/>
  <c r="DJ119" i="17"/>
  <c r="DJ57" i="17"/>
  <c r="DJ99" i="17"/>
  <c r="DJ74" i="17"/>
  <c r="DJ41" i="17"/>
  <c r="DJ11" i="17"/>
  <c r="DJ46" i="17"/>
  <c r="DJ72" i="17"/>
  <c r="DJ101" i="17"/>
  <c r="DJ58" i="17"/>
  <c r="DJ120" i="17"/>
  <c r="DJ84" i="17"/>
  <c r="DJ27" i="17"/>
  <c r="DJ26" i="17"/>
  <c r="DJ59" i="17"/>
  <c r="DJ118" i="17"/>
  <c r="DJ81" i="17"/>
  <c r="DJ20" i="17"/>
  <c r="DJ96" i="17"/>
  <c r="DJ48" i="17"/>
  <c r="DJ80" i="17"/>
  <c r="DJ93" i="17"/>
  <c r="DJ44" i="17"/>
  <c r="DJ108" i="17"/>
  <c r="DJ70" i="17"/>
  <c r="DJ12" i="17"/>
  <c r="DJ38" i="17"/>
  <c r="DJ66" i="17"/>
  <c r="DJ105" i="17"/>
  <c r="DJ65" i="17"/>
  <c r="DJ122" i="17"/>
  <c r="DJ88" i="17"/>
  <c r="DJ37" i="17"/>
  <c r="J126" i="12"/>
  <c r="F23" i="12"/>
  <c r="F30" i="12"/>
  <c r="F34" i="12"/>
  <c r="F67" i="12"/>
  <c r="F82" i="12"/>
  <c r="F97" i="12"/>
  <c r="F116" i="12"/>
  <c r="F15" i="12"/>
  <c r="F74" i="12"/>
  <c r="F88" i="12"/>
  <c r="F104" i="12"/>
  <c r="F64" i="12"/>
  <c r="F22" i="12"/>
  <c r="F11" i="12"/>
  <c r="F52" i="12"/>
  <c r="F12" i="12"/>
  <c r="F109" i="12"/>
  <c r="F54" i="12"/>
  <c r="F78" i="12"/>
  <c r="F120" i="12"/>
  <c r="F85" i="12"/>
  <c r="F19" i="12"/>
  <c r="F27" i="12"/>
  <c r="F20" i="12"/>
  <c r="F60" i="12"/>
  <c r="F24" i="12"/>
  <c r="F40" i="12"/>
  <c r="F53" i="12"/>
  <c r="F96" i="12"/>
  <c r="F51" i="12"/>
  <c r="F81" i="12"/>
  <c r="F73" i="12"/>
  <c r="F65" i="12"/>
  <c r="F44" i="12"/>
  <c r="F35" i="12"/>
  <c r="F124" i="12"/>
  <c r="F41" i="12"/>
  <c r="F70" i="12"/>
  <c r="F108" i="12"/>
  <c r="H128" i="12"/>
  <c r="H126" i="12"/>
  <c r="H127" i="12"/>
  <c r="D127" i="12"/>
  <c r="E104" i="12" s="1"/>
  <c r="D128" i="12"/>
  <c r="W9" i="12"/>
  <c r="AH9" i="12" s="1"/>
  <c r="W11" i="12"/>
  <c r="AH11" i="12" s="1"/>
  <c r="W17" i="12"/>
  <c r="AH17" i="12" s="1"/>
  <c r="W18" i="12"/>
  <c r="AH18" i="12" s="1"/>
  <c r="W20" i="12"/>
  <c r="AH20" i="12" s="1"/>
  <c r="W22" i="12"/>
  <c r="AH22" i="12" s="1"/>
  <c r="W28" i="12"/>
  <c r="AH28" i="12" s="1"/>
  <c r="W31" i="12"/>
  <c r="AH31" i="12" s="1"/>
  <c r="W47" i="12"/>
  <c r="AH47" i="12" s="1"/>
  <c r="W49" i="12"/>
  <c r="AH49" i="12" s="1"/>
  <c r="W50" i="12"/>
  <c r="AH50" i="12" s="1"/>
  <c r="W55" i="12"/>
  <c r="AH55" i="12" s="1"/>
  <c r="W61" i="12"/>
  <c r="AH61" i="12" s="1"/>
  <c r="W62" i="12"/>
  <c r="AH62" i="12" s="1"/>
  <c r="W70" i="12"/>
  <c r="AH70" i="12" s="1"/>
  <c r="W71" i="12"/>
  <c r="AH71" i="12" s="1"/>
  <c r="W73" i="12"/>
  <c r="AH73" i="12" s="1"/>
  <c r="W10" i="12"/>
  <c r="AH10" i="12" s="1"/>
  <c r="W19" i="12"/>
  <c r="AH19" i="12" s="1"/>
  <c r="E19" i="12"/>
  <c r="Y19" i="12" s="1"/>
  <c r="E52" i="12"/>
  <c r="Y52" i="12" s="1"/>
  <c r="E13" i="12"/>
  <c r="Y13" i="12" s="1"/>
  <c r="W119" i="12"/>
  <c r="AH119" i="12" s="1"/>
  <c r="W116" i="12"/>
  <c r="AH116" i="12" s="1"/>
  <c r="W110" i="12"/>
  <c r="AH110" i="12" s="1"/>
  <c r="W108" i="12"/>
  <c r="AH108" i="12" s="1"/>
  <c r="W106" i="12"/>
  <c r="AH106" i="12" s="1"/>
  <c r="W104" i="12"/>
  <c r="AH104" i="12" s="1"/>
  <c r="W100" i="12"/>
  <c r="AH100" i="12" s="1"/>
  <c r="W93" i="12"/>
  <c r="AH93" i="12" s="1"/>
  <c r="W87" i="12"/>
  <c r="AH87" i="12" s="1"/>
  <c r="W85" i="12"/>
  <c r="AH85" i="12" s="1"/>
  <c r="W118" i="12"/>
  <c r="AH118" i="12" s="1"/>
  <c r="W115" i="12"/>
  <c r="AH115" i="12" s="1"/>
  <c r="W109" i="12"/>
  <c r="AH109" i="12" s="1"/>
  <c r="W107" i="12"/>
  <c r="AH107" i="12" s="1"/>
  <c r="W105" i="12"/>
  <c r="AH105" i="12" s="1"/>
  <c r="W103" i="12"/>
  <c r="AH103" i="12" s="1"/>
  <c r="W94" i="12"/>
  <c r="AH94" i="12" s="1"/>
  <c r="W89" i="12"/>
  <c r="AH89" i="12" s="1"/>
  <c r="W88" i="12"/>
  <c r="AH88" i="12" s="1"/>
  <c r="W86" i="12"/>
  <c r="AH86" i="12" s="1"/>
  <c r="W84" i="12"/>
  <c r="AH84" i="12" s="1"/>
  <c r="K118" i="12" l="1"/>
  <c r="AB118" i="12" s="1"/>
  <c r="K114" i="12"/>
  <c r="AB114" i="12" s="1"/>
  <c r="I116" i="12"/>
  <c r="AA116" i="12" s="1"/>
  <c r="I114" i="12"/>
  <c r="AA114" i="12" s="1"/>
  <c r="DF13" i="17"/>
  <c r="DF114" i="17"/>
  <c r="E14" i="12"/>
  <c r="Y14" i="12" s="1"/>
  <c r="E15" i="12"/>
  <c r="Y15" i="12" s="1"/>
  <c r="E97" i="12"/>
  <c r="E82" i="12"/>
  <c r="Y82" i="12" s="1"/>
  <c r="DF119" i="17"/>
  <c r="DF38" i="17"/>
  <c r="DF55" i="17"/>
  <c r="DF77" i="17"/>
  <c r="DF12" i="17"/>
  <c r="E21" i="12"/>
  <c r="Y21" i="12" s="1"/>
  <c r="E47" i="12"/>
  <c r="Y47" i="12" s="1"/>
  <c r="E89" i="12"/>
  <c r="Y89" i="12" s="1"/>
  <c r="E16" i="12"/>
  <c r="Y16" i="12" s="1"/>
  <c r="E88" i="12"/>
  <c r="Y88" i="12" s="1"/>
  <c r="E109" i="12"/>
  <c r="E110" i="12"/>
  <c r="E69" i="12"/>
  <c r="Y69" i="12" s="1"/>
  <c r="E73" i="12"/>
  <c r="Y73" i="12" s="1"/>
  <c r="E50" i="12"/>
  <c r="Y50" i="12" s="1"/>
  <c r="E48" i="12"/>
  <c r="Y48" i="12" s="1"/>
  <c r="E36" i="12"/>
  <c r="Y36" i="12" s="1"/>
  <c r="E77" i="12"/>
  <c r="Y77" i="12" s="1"/>
  <c r="E22" i="12"/>
  <c r="Y22" i="12" s="1"/>
  <c r="E92" i="12"/>
  <c r="Y92" i="12" s="1"/>
  <c r="I32" i="12"/>
  <c r="AA32" i="12" s="1"/>
  <c r="E12" i="12"/>
  <c r="Y12" i="12" s="1"/>
  <c r="E71" i="12"/>
  <c r="Y71" i="12" s="1"/>
  <c r="E51" i="12"/>
  <c r="Y51" i="12" s="1"/>
  <c r="I109" i="12"/>
  <c r="AA109" i="12" s="1"/>
  <c r="K113" i="12"/>
  <c r="AB113" i="12" s="1"/>
  <c r="E8" i="12"/>
  <c r="Y8" i="12" s="1"/>
  <c r="E49" i="12"/>
  <c r="Y49" i="12" s="1"/>
  <c r="E81" i="12"/>
  <c r="Y81" i="12" s="1"/>
  <c r="E54" i="12"/>
  <c r="Y54" i="12" s="1"/>
  <c r="E26" i="12"/>
  <c r="Y26" i="12" s="1"/>
  <c r="E93" i="12"/>
  <c r="Y93" i="12" s="1"/>
  <c r="E32" i="12"/>
  <c r="Y32" i="12" s="1"/>
  <c r="E23" i="12"/>
  <c r="Y23" i="12" s="1"/>
  <c r="E68" i="12"/>
  <c r="Y68" i="12" s="1"/>
  <c r="E62" i="12"/>
  <c r="Y62" i="12" s="1"/>
  <c r="E28" i="12"/>
  <c r="Y28" i="12" s="1"/>
  <c r="E95" i="12"/>
  <c r="Y95" i="12" s="1"/>
  <c r="E53" i="12"/>
  <c r="Y53" i="12" s="1"/>
  <c r="E10" i="12"/>
  <c r="Y10" i="12" s="1"/>
  <c r="E79" i="12"/>
  <c r="Y79" i="12" s="1"/>
  <c r="I120" i="12"/>
  <c r="AA120" i="12" s="1"/>
  <c r="E116" i="12"/>
  <c r="E120" i="12"/>
  <c r="E64" i="12"/>
  <c r="Y64" i="12" s="1"/>
  <c r="E72" i="12"/>
  <c r="Y72" i="12" s="1"/>
  <c r="E56" i="12"/>
  <c r="Y56" i="12" s="1"/>
  <c r="E45" i="12"/>
  <c r="Y45" i="12" s="1"/>
  <c r="E86" i="12"/>
  <c r="Y86" i="12" s="1"/>
  <c r="E70" i="12"/>
  <c r="Y70" i="12" s="1"/>
  <c r="E66" i="12"/>
  <c r="Y66" i="12" s="1"/>
  <c r="E11" i="12"/>
  <c r="Y11" i="12" s="1"/>
  <c r="E29" i="12"/>
  <c r="Y29" i="12" s="1"/>
  <c r="I104" i="12"/>
  <c r="AA104" i="12" s="1"/>
  <c r="I107" i="12"/>
  <c r="AA107" i="12" s="1"/>
  <c r="I82" i="12"/>
  <c r="AA82" i="12" s="1"/>
  <c r="E74" i="12"/>
  <c r="Y74" i="12" s="1"/>
  <c r="E55" i="12"/>
  <c r="Y55" i="12" s="1"/>
  <c r="I9" i="12"/>
  <c r="AA9" i="12" s="1"/>
  <c r="I79" i="12"/>
  <c r="AA79" i="12" s="1"/>
  <c r="I10" i="12"/>
  <c r="AA10" i="12" s="1"/>
  <c r="I78" i="12"/>
  <c r="AA78" i="12" s="1"/>
  <c r="I20" i="12"/>
  <c r="AA20" i="12" s="1"/>
  <c r="I34" i="12"/>
  <c r="AA34" i="12" s="1"/>
  <c r="I89" i="12"/>
  <c r="AA89" i="12" s="1"/>
  <c r="DF20" i="17"/>
  <c r="DF87" i="17"/>
  <c r="DF34" i="17"/>
  <c r="DF108" i="17"/>
  <c r="DF71" i="17"/>
  <c r="DF75" i="17"/>
  <c r="K80" i="12"/>
  <c r="AB80" i="12" s="1"/>
  <c r="E20" i="12"/>
  <c r="Y20" i="12" s="1"/>
  <c r="I63" i="12"/>
  <c r="AA63" i="12" s="1"/>
  <c r="I100" i="12"/>
  <c r="AA100" i="12" s="1"/>
  <c r="I108" i="12"/>
  <c r="AA108" i="12" s="1"/>
  <c r="I21" i="12"/>
  <c r="AA21" i="12" s="1"/>
  <c r="I46" i="12"/>
  <c r="AA46" i="12" s="1"/>
  <c r="I88" i="12"/>
  <c r="AA88" i="12" s="1"/>
  <c r="I117" i="12"/>
  <c r="AA117" i="12" s="1"/>
  <c r="I87" i="12"/>
  <c r="AA87" i="12" s="1"/>
  <c r="I12" i="12"/>
  <c r="AA12" i="12" s="1"/>
  <c r="I56" i="12"/>
  <c r="AA56" i="12" s="1"/>
  <c r="I86" i="12"/>
  <c r="AA86" i="12" s="1"/>
  <c r="I93" i="12"/>
  <c r="AA93" i="12" s="1"/>
  <c r="E90" i="12"/>
  <c r="Y90" i="12" s="1"/>
  <c r="I62" i="12"/>
  <c r="AA62" i="12" s="1"/>
  <c r="DF41" i="17"/>
  <c r="DF72" i="17"/>
  <c r="DF103" i="17"/>
  <c r="DF24" i="17"/>
  <c r="DF68" i="17"/>
  <c r="DF91" i="17"/>
  <c r="DF19" i="17"/>
  <c r="DF57" i="17"/>
  <c r="DF97" i="17"/>
  <c r="DF44" i="17"/>
  <c r="DF106" i="17"/>
  <c r="I31" i="12"/>
  <c r="AA31" i="12" s="1"/>
  <c r="I103" i="12"/>
  <c r="AA103" i="12" s="1"/>
  <c r="I111" i="12"/>
  <c r="AA111" i="12" s="1"/>
  <c r="I13" i="12"/>
  <c r="AA13" i="12" s="1"/>
  <c r="I27" i="12"/>
  <c r="AA27" i="12" s="1"/>
  <c r="I105" i="12"/>
  <c r="AA105" i="12" s="1"/>
  <c r="K27" i="12"/>
  <c r="AB27" i="12" s="1"/>
  <c r="DF11" i="17"/>
  <c r="DF32" i="17"/>
  <c r="DF36" i="17"/>
  <c r="DF63" i="17"/>
  <c r="DF80" i="17"/>
  <c r="DF95" i="17"/>
  <c r="DF111" i="17"/>
  <c r="DF14" i="17"/>
  <c r="DF21" i="17"/>
  <c r="DF48" i="17"/>
  <c r="DF64" i="17"/>
  <c r="DF84" i="17"/>
  <c r="DF100" i="17"/>
  <c r="DF9" i="17"/>
  <c r="DF27" i="17"/>
  <c r="DF46" i="17"/>
  <c r="DF52" i="17"/>
  <c r="DF78" i="17"/>
  <c r="DF118" i="17"/>
  <c r="DF28" i="17"/>
  <c r="DF59" i="17"/>
  <c r="DF89" i="17"/>
  <c r="E33" i="12"/>
  <c r="Y33" i="12" s="1"/>
  <c r="E44" i="12"/>
  <c r="Y44" i="12" s="1"/>
  <c r="I18" i="12"/>
  <c r="AA18" i="12" s="1"/>
  <c r="I33" i="12"/>
  <c r="AA33" i="12" s="1"/>
  <c r="I47" i="12"/>
  <c r="AA47" i="12" s="1"/>
  <c r="K46" i="12"/>
  <c r="AB46" i="12" s="1"/>
  <c r="K108" i="12"/>
  <c r="AB108" i="12" s="1"/>
  <c r="E60" i="12"/>
  <c r="Y60" i="12" s="1"/>
  <c r="E25" i="12"/>
  <c r="Y25" i="12" s="1"/>
  <c r="E59" i="12"/>
  <c r="Y59" i="12" s="1"/>
  <c r="E24" i="12"/>
  <c r="Y24" i="12" s="1"/>
  <c r="E40" i="12"/>
  <c r="Y40" i="12" s="1"/>
  <c r="E58" i="12"/>
  <c r="Y58" i="12" s="1"/>
  <c r="E35" i="12"/>
  <c r="Y35" i="12" s="1"/>
  <c r="E84" i="12"/>
  <c r="Y84" i="12" s="1"/>
  <c r="E17" i="12"/>
  <c r="Y17" i="12" s="1"/>
  <c r="E38" i="12"/>
  <c r="Y38" i="12" s="1"/>
  <c r="E65" i="12"/>
  <c r="Y65" i="12" s="1"/>
  <c r="E67" i="12"/>
  <c r="Y67" i="12" s="1"/>
  <c r="E87" i="12"/>
  <c r="Y87" i="12" s="1"/>
  <c r="E42" i="12"/>
  <c r="Y42" i="12" s="1"/>
  <c r="E34" i="12"/>
  <c r="Y34" i="12" s="1"/>
  <c r="E75" i="12"/>
  <c r="Y75" i="12" s="1"/>
  <c r="E41" i="12"/>
  <c r="Y41" i="12" s="1"/>
  <c r="E63" i="12"/>
  <c r="Y63" i="12" s="1"/>
  <c r="E85" i="12"/>
  <c r="Y85" i="12" s="1"/>
  <c r="E39" i="12"/>
  <c r="Y39" i="12" s="1"/>
  <c r="E61" i="12"/>
  <c r="Y61" i="12" s="1"/>
  <c r="E83" i="12"/>
  <c r="Y83" i="12" s="1"/>
  <c r="E31" i="12"/>
  <c r="Y31" i="12" s="1"/>
  <c r="I76" i="12"/>
  <c r="AA76" i="12" s="1"/>
  <c r="I38" i="12"/>
  <c r="AA38" i="12" s="1"/>
  <c r="I30" i="12"/>
  <c r="AA30" i="12" s="1"/>
  <c r="I90" i="12"/>
  <c r="AA90" i="12" s="1"/>
  <c r="I83" i="12"/>
  <c r="AA83" i="12" s="1"/>
  <c r="I53" i="12"/>
  <c r="AA53" i="12" s="1"/>
  <c r="I95" i="12"/>
  <c r="AA95" i="12" s="1"/>
  <c r="I81" i="12"/>
  <c r="AA81" i="12" s="1"/>
  <c r="I74" i="12"/>
  <c r="AA74" i="12" s="1"/>
  <c r="I66" i="12"/>
  <c r="AA66" i="12" s="1"/>
  <c r="I58" i="12"/>
  <c r="AA58" i="12" s="1"/>
  <c r="I50" i="12"/>
  <c r="AA50" i="12" s="1"/>
  <c r="I43" i="12"/>
  <c r="AA43" i="12" s="1"/>
  <c r="I36" i="12"/>
  <c r="AA36" i="12" s="1"/>
  <c r="I28" i="12"/>
  <c r="AA28" i="12" s="1"/>
  <c r="I14" i="12"/>
  <c r="AA14" i="12" s="1"/>
  <c r="I121" i="12"/>
  <c r="AA121" i="12" s="1"/>
  <c r="I115" i="12"/>
  <c r="AA115" i="12" s="1"/>
  <c r="I96" i="12"/>
  <c r="AA96" i="12" s="1"/>
  <c r="I85" i="12"/>
  <c r="AA85" i="12" s="1"/>
  <c r="I75" i="12"/>
  <c r="AA75" i="12" s="1"/>
  <c r="I67" i="12"/>
  <c r="AA67" i="12" s="1"/>
  <c r="I59" i="12"/>
  <c r="AA59" i="12" s="1"/>
  <c r="I51" i="12"/>
  <c r="AA51" i="12" s="1"/>
  <c r="I44" i="12"/>
  <c r="AA44" i="12" s="1"/>
  <c r="I37" i="12"/>
  <c r="AA37" i="12" s="1"/>
  <c r="I29" i="12"/>
  <c r="AA29" i="12" s="1"/>
  <c r="I22" i="12"/>
  <c r="AA22" i="12" s="1"/>
  <c r="I15" i="12"/>
  <c r="AA15" i="12" s="1"/>
  <c r="I49" i="12"/>
  <c r="AA49" i="12" s="1"/>
  <c r="I24" i="12"/>
  <c r="AA24" i="12" s="1"/>
  <c r="K53" i="12"/>
  <c r="AB53" i="12" s="1"/>
  <c r="K54" i="12"/>
  <c r="AB54" i="12" s="1"/>
  <c r="K98" i="12"/>
  <c r="AB98" i="12" s="1"/>
  <c r="K34" i="12"/>
  <c r="AB34" i="12" s="1"/>
  <c r="K47" i="12"/>
  <c r="AB47" i="12" s="1"/>
  <c r="K82" i="12"/>
  <c r="AB82" i="12" s="1"/>
  <c r="K75" i="12"/>
  <c r="AB75" i="12" s="1"/>
  <c r="K65" i="12"/>
  <c r="AB65" i="12" s="1"/>
  <c r="K17" i="12"/>
  <c r="AB17" i="12" s="1"/>
  <c r="K76" i="12"/>
  <c r="AB76" i="12" s="1"/>
  <c r="DF123" i="17"/>
  <c r="DF112" i="17"/>
  <c r="DF122" i="17"/>
  <c r="DF110" i="17"/>
  <c r="DF102" i="17"/>
  <c r="DF94" i="17"/>
  <c r="DF86" i="17"/>
  <c r="DF79" i="17"/>
  <c r="DF70" i="17"/>
  <c r="DF62" i="17"/>
  <c r="DF54" i="17"/>
  <c r="DF47" i="17"/>
  <c r="DF33" i="17"/>
  <c r="DF35" i="17"/>
  <c r="DF25" i="17"/>
  <c r="DF16" i="17"/>
  <c r="DF7" i="17"/>
  <c r="DF117" i="17"/>
  <c r="DF109" i="17"/>
  <c r="DF101" i="17"/>
  <c r="DF93" i="17"/>
  <c r="DF17" i="17"/>
  <c r="DF29" i="17"/>
  <c r="DF40" i="17"/>
  <c r="DF45" i="17"/>
  <c r="DF56" i="17"/>
  <c r="DF60" i="17"/>
  <c r="DF67" i="17"/>
  <c r="DF76" i="17"/>
  <c r="DF92" i="17"/>
  <c r="DF90" i="17"/>
  <c r="DF99" i="17"/>
  <c r="DF107" i="17"/>
  <c r="DF121" i="17"/>
  <c r="DF10" i="17"/>
  <c r="DF124" i="17"/>
  <c r="DF26" i="17"/>
  <c r="DF37" i="17"/>
  <c r="DF42" i="17"/>
  <c r="DF51" i="17"/>
  <c r="DF61" i="17"/>
  <c r="DF73" i="17"/>
  <c r="DF81" i="17"/>
  <c r="DF88" i="17"/>
  <c r="DF96" i="17"/>
  <c r="DF104" i="17"/>
  <c r="DF116" i="17"/>
  <c r="DF15" i="17"/>
  <c r="DF23" i="17"/>
  <c r="DF30" i="17"/>
  <c r="DF43" i="17"/>
  <c r="DF50" i="17"/>
  <c r="DF58" i="17"/>
  <c r="DF65" i="17"/>
  <c r="DF74" i="17"/>
  <c r="DF85" i="17"/>
  <c r="DF105" i="17"/>
  <c r="DF6" i="17"/>
  <c r="DF22" i="17"/>
  <c r="DF39" i="17"/>
  <c r="DF53" i="17"/>
  <c r="DF66" i="17"/>
  <c r="DF82" i="17"/>
  <c r="DF98" i="17"/>
  <c r="DF120" i="17"/>
  <c r="E18" i="12"/>
  <c r="Y18" i="12" s="1"/>
  <c r="E76" i="12"/>
  <c r="Y76" i="12" s="1"/>
  <c r="E30" i="12"/>
  <c r="Y30" i="12" s="1"/>
  <c r="E78" i="12"/>
  <c r="Y78" i="12" s="1"/>
  <c r="E57" i="12"/>
  <c r="Y57" i="12" s="1"/>
  <c r="E91" i="12"/>
  <c r="Y91" i="12" s="1"/>
  <c r="E80" i="12"/>
  <c r="Y80" i="12" s="1"/>
  <c r="Y97" i="12" s="1"/>
  <c r="E27" i="12"/>
  <c r="Y27" i="12" s="1"/>
  <c r="E94" i="12"/>
  <c r="Y94" i="12" s="1"/>
  <c r="E37" i="12"/>
  <c r="Y37" i="12" s="1"/>
  <c r="E46" i="12"/>
  <c r="Y46" i="12" s="1"/>
  <c r="E9" i="12"/>
  <c r="Y9" i="12" s="1"/>
  <c r="I17" i="12"/>
  <c r="AA17" i="12" s="1"/>
  <c r="I11" i="12"/>
  <c r="AA11" i="12" s="1"/>
  <c r="I55" i="12"/>
  <c r="AA55" i="12" s="1"/>
  <c r="I71" i="12"/>
  <c r="AA71" i="12" s="1"/>
  <c r="I92" i="12"/>
  <c r="AA92" i="12" s="1"/>
  <c r="I118" i="12"/>
  <c r="AA118" i="12" s="1"/>
  <c r="I124" i="12"/>
  <c r="AA124" i="12" s="1"/>
  <c r="I25" i="12"/>
  <c r="AA25" i="12" s="1"/>
  <c r="I40" i="12"/>
  <c r="AA40" i="12" s="1"/>
  <c r="I54" i="12"/>
  <c r="AA54" i="12" s="1"/>
  <c r="I70" i="12"/>
  <c r="AA70" i="12" s="1"/>
  <c r="I69" i="12"/>
  <c r="AA69" i="12" s="1"/>
  <c r="I106" i="12"/>
  <c r="AA106" i="12" s="1"/>
  <c r="I8" i="12"/>
  <c r="AA8" i="12" s="1"/>
  <c r="I16" i="12"/>
  <c r="AA16" i="12" s="1"/>
  <c r="I52" i="12"/>
  <c r="AA52" i="12" s="1"/>
  <c r="I60" i="12"/>
  <c r="AA60" i="12" s="1"/>
  <c r="K90" i="12"/>
  <c r="AB90" i="12" s="1"/>
  <c r="K15" i="12"/>
  <c r="AB15" i="12" s="1"/>
  <c r="K58" i="12"/>
  <c r="AB58" i="12" s="1"/>
  <c r="K36" i="12"/>
  <c r="AB36" i="12" s="1"/>
  <c r="K101" i="12"/>
  <c r="AB101" i="12" s="1"/>
  <c r="K6" i="12"/>
  <c r="AB6" i="12" s="1"/>
  <c r="E6" i="12"/>
  <c r="Y6" i="12" s="1"/>
  <c r="I122" i="12"/>
  <c r="AA122" i="12" s="1"/>
  <c r="K123" i="12"/>
  <c r="AB123" i="12" s="1"/>
  <c r="K119" i="12"/>
  <c r="AB119" i="12" s="1"/>
  <c r="K86" i="12"/>
  <c r="AB86" i="12" s="1"/>
  <c r="K7" i="12"/>
  <c r="AB7" i="12" s="1"/>
  <c r="K52" i="12"/>
  <c r="AB52" i="12" s="1"/>
  <c r="K78" i="12"/>
  <c r="AB78" i="12" s="1"/>
  <c r="K85" i="12"/>
  <c r="AB85" i="12" s="1"/>
  <c r="K45" i="12"/>
  <c r="AB45" i="12" s="1"/>
  <c r="K102" i="12"/>
  <c r="AB102" i="12" s="1"/>
  <c r="I39" i="12"/>
  <c r="AA39" i="12" s="1"/>
  <c r="I61" i="12"/>
  <c r="AA61" i="12" s="1"/>
  <c r="I77" i="12"/>
  <c r="AA77" i="12" s="1"/>
  <c r="I98" i="12"/>
  <c r="AA98" i="12" s="1"/>
  <c r="I23" i="12"/>
  <c r="AA23" i="12" s="1"/>
  <c r="I45" i="12"/>
  <c r="AA45" i="12" s="1"/>
  <c r="I68" i="12"/>
  <c r="AA68" i="12" s="1"/>
  <c r="I97" i="12"/>
  <c r="AA97" i="12" s="1"/>
  <c r="K124" i="12"/>
  <c r="AB124" i="12" s="1"/>
  <c r="K61" i="12"/>
  <c r="AB61" i="12" s="1"/>
  <c r="K68" i="12"/>
  <c r="AB68" i="12" s="1"/>
  <c r="K94" i="12"/>
  <c r="AB94" i="12" s="1"/>
  <c r="K35" i="12"/>
  <c r="AB35" i="12" s="1"/>
  <c r="K44" i="12"/>
  <c r="AB44" i="12" s="1"/>
  <c r="K10" i="12"/>
  <c r="AB10" i="12" s="1"/>
  <c r="K110" i="12"/>
  <c r="AB110" i="12" s="1"/>
  <c r="K81" i="12"/>
  <c r="AB81" i="12" s="1"/>
  <c r="K18" i="12"/>
  <c r="AB18" i="12" s="1"/>
  <c r="K79" i="12"/>
  <c r="AB79" i="12" s="1"/>
  <c r="K111" i="12"/>
  <c r="AB111" i="12" s="1"/>
  <c r="K107" i="12"/>
  <c r="AB107" i="12" s="1"/>
  <c r="K14" i="12"/>
  <c r="AB14" i="12" s="1"/>
  <c r="K56" i="12"/>
  <c r="AB56" i="12" s="1"/>
  <c r="K39" i="12"/>
  <c r="AB39" i="12" s="1"/>
  <c r="K87" i="12"/>
  <c r="AB87" i="12" s="1"/>
  <c r="K51" i="12"/>
  <c r="AB51" i="12" s="1"/>
  <c r="K28" i="12"/>
  <c r="AB28" i="12" s="1"/>
  <c r="K100" i="12"/>
  <c r="AB100" i="12" s="1"/>
  <c r="K30" i="12"/>
  <c r="AB30" i="12" s="1"/>
  <c r="K83" i="12"/>
  <c r="AB83" i="12" s="1"/>
  <c r="K13" i="12"/>
  <c r="AB13" i="12" s="1"/>
  <c r="K105" i="12"/>
  <c r="AB105" i="12" s="1"/>
  <c r="K97" i="12"/>
  <c r="AB97" i="12" s="1"/>
  <c r="K42" i="12"/>
  <c r="AB42" i="12" s="1"/>
  <c r="K23" i="12"/>
  <c r="AB23" i="12" s="1"/>
  <c r="K88" i="12"/>
  <c r="AB88" i="12" s="1"/>
  <c r="K64" i="12"/>
  <c r="AB64" i="12" s="1"/>
  <c r="DF113" i="17"/>
  <c r="I112" i="12"/>
  <c r="AA112" i="12" s="1"/>
  <c r="E106" i="12"/>
  <c r="E43" i="12"/>
  <c r="Y43" i="12" s="1"/>
  <c r="I6" i="12"/>
  <c r="AA6" i="12" s="1"/>
  <c r="I113" i="12"/>
  <c r="AA113" i="12" s="1"/>
  <c r="E7" i="12"/>
  <c r="Y7" i="12" s="1"/>
  <c r="I123" i="12"/>
  <c r="AA123" i="12" s="1"/>
  <c r="I119" i="12"/>
  <c r="AA119" i="12" s="1"/>
  <c r="I101" i="12"/>
  <c r="AA101" i="12" s="1"/>
  <c r="I80" i="12"/>
  <c r="AA80" i="12" s="1"/>
  <c r="I72" i="12"/>
  <c r="AA72" i="12" s="1"/>
  <c r="I64" i="12"/>
  <c r="AA64" i="12" s="1"/>
  <c r="I48" i="12"/>
  <c r="AA48" i="12" s="1"/>
  <c r="I41" i="12"/>
  <c r="AA41" i="12" s="1"/>
  <c r="I26" i="12"/>
  <c r="AA26" i="12" s="1"/>
  <c r="I19" i="12"/>
  <c r="AA19" i="12" s="1"/>
  <c r="I7" i="12"/>
  <c r="AA7" i="12" s="1"/>
  <c r="I110" i="12"/>
  <c r="AA110" i="12" s="1"/>
  <c r="I102" i="12"/>
  <c r="AA102" i="12" s="1"/>
  <c r="I94" i="12"/>
  <c r="AA94" i="12" s="1"/>
  <c r="I73" i="12"/>
  <c r="AA73" i="12" s="1"/>
  <c r="I65" i="12"/>
  <c r="AA65" i="12" s="1"/>
  <c r="I57" i="12"/>
  <c r="AA57" i="12" s="1"/>
  <c r="I42" i="12"/>
  <c r="AA42" i="12" s="1"/>
  <c r="I35" i="12"/>
  <c r="AA35" i="12" s="1"/>
  <c r="I99" i="12"/>
  <c r="AA99" i="12" s="1"/>
  <c r="I91" i="12"/>
  <c r="AA91" i="12" s="1"/>
  <c r="I84" i="12"/>
  <c r="AA84" i="12" s="1"/>
  <c r="K38" i="12"/>
  <c r="AB38" i="12" s="1"/>
  <c r="K103" i="12"/>
  <c r="AB103" i="12" s="1"/>
  <c r="K106" i="12"/>
  <c r="AB106" i="12" s="1"/>
  <c r="K77" i="12"/>
  <c r="AB77" i="12" s="1"/>
  <c r="K31" i="12"/>
  <c r="AB31" i="12" s="1"/>
  <c r="K26" i="12"/>
  <c r="AB26" i="12" s="1"/>
  <c r="K117" i="12"/>
  <c r="AB117" i="12" s="1"/>
  <c r="K115" i="12"/>
  <c r="AB115" i="12" s="1"/>
  <c r="K49" i="12"/>
  <c r="AB49" i="12" s="1"/>
  <c r="K20" i="12"/>
  <c r="AB20" i="12" s="1"/>
  <c r="K29" i="12"/>
  <c r="AB29" i="12" s="1"/>
  <c r="K59" i="12"/>
  <c r="AB59" i="12" s="1"/>
  <c r="K104" i="12"/>
  <c r="AB104" i="12" s="1"/>
  <c r="K91" i="12"/>
  <c r="AB91" i="12" s="1"/>
  <c r="K41" i="12"/>
  <c r="AB41" i="12" s="1"/>
  <c r="K99" i="12"/>
  <c r="AB99" i="12" s="1"/>
  <c r="K21" i="12"/>
  <c r="AB21" i="12" s="1"/>
  <c r="K122" i="12"/>
  <c r="AB122" i="12" s="1"/>
  <c r="K109" i="12"/>
  <c r="AB109" i="12" s="1"/>
  <c r="K33" i="12"/>
  <c r="AB33" i="12" s="1"/>
  <c r="K63" i="12"/>
  <c r="AB63" i="12" s="1"/>
  <c r="K92" i="12"/>
  <c r="AB92" i="12" s="1"/>
  <c r="K32" i="12"/>
  <c r="AB32" i="12" s="1"/>
  <c r="K72" i="12"/>
  <c r="AB72" i="12" s="1"/>
  <c r="K25" i="12"/>
  <c r="AB25" i="12" s="1"/>
  <c r="K60" i="12"/>
  <c r="AB60" i="12" s="1"/>
  <c r="K95" i="12"/>
  <c r="AB95" i="12" s="1"/>
  <c r="K74" i="12"/>
  <c r="AB74" i="12" s="1"/>
  <c r="K62" i="12"/>
  <c r="AB62" i="12" s="1"/>
  <c r="K69" i="12"/>
  <c r="AB69" i="12" s="1"/>
  <c r="K8" i="12"/>
  <c r="AB8" i="12" s="1"/>
  <c r="K121" i="12"/>
  <c r="AB121" i="12" s="1"/>
  <c r="K57" i="12"/>
  <c r="AB57" i="12" s="1"/>
  <c r="K22" i="12"/>
  <c r="AB22" i="12" s="1"/>
  <c r="K19" i="12"/>
  <c r="AB19" i="12" s="1"/>
  <c r="K50" i="12"/>
  <c r="AB50" i="12" s="1"/>
  <c r="K11" i="12"/>
  <c r="AB11" i="12" s="1"/>
  <c r="K71" i="12"/>
  <c r="AB71" i="12" s="1"/>
  <c r="K70" i="12"/>
  <c r="AB70" i="12" s="1"/>
  <c r="K84" i="12"/>
  <c r="AB84" i="12" s="1"/>
  <c r="K116" i="12"/>
  <c r="AB116" i="12" s="1"/>
  <c r="K93" i="12"/>
  <c r="AB93" i="12" s="1"/>
  <c r="K24" i="12"/>
  <c r="AB24" i="12" s="1"/>
  <c r="K73" i="12"/>
  <c r="AB73" i="12" s="1"/>
  <c r="K67" i="12"/>
  <c r="AB67" i="12" s="1"/>
  <c r="K40" i="12"/>
  <c r="AB40" i="12" s="1"/>
  <c r="K89" i="12"/>
  <c r="AB89" i="12" s="1"/>
  <c r="K43" i="12"/>
  <c r="AB43" i="12" s="1"/>
  <c r="K48" i="12"/>
  <c r="AB48" i="12" s="1"/>
  <c r="K96" i="12"/>
  <c r="AB96" i="12" s="1"/>
  <c r="K55" i="12"/>
  <c r="AB55" i="12" s="1"/>
  <c r="K9" i="12"/>
  <c r="AB9" i="12" s="1"/>
  <c r="K37" i="12"/>
  <c r="AB37" i="12" s="1"/>
  <c r="K66" i="12"/>
  <c r="AB66" i="12" s="1"/>
  <c r="K120" i="12"/>
  <c r="AB120" i="12" s="1"/>
  <c r="K12" i="12"/>
  <c r="AB12" i="12" s="1"/>
  <c r="K16" i="12"/>
  <c r="AB16" i="12" s="1"/>
  <c r="K112" i="12"/>
  <c r="AB112" i="12" s="1"/>
  <c r="E124" i="12"/>
  <c r="E115" i="12"/>
  <c r="E117" i="12"/>
  <c r="Y117" i="12" s="1"/>
  <c r="E111" i="12"/>
  <c r="E122" i="12"/>
  <c r="E100" i="12"/>
  <c r="Y100" i="12" s="1"/>
  <c r="E105" i="12"/>
  <c r="Y105" i="12" s="1"/>
  <c r="E102" i="12"/>
  <c r="Y102" i="12" s="1"/>
  <c r="E107" i="12"/>
  <c r="E113" i="12"/>
  <c r="Y113" i="12" s="1"/>
  <c r="E112" i="12"/>
  <c r="Y115" i="12"/>
  <c r="E119" i="12"/>
  <c r="E96" i="12"/>
  <c r="Y96" i="12" s="1"/>
  <c r="Y104" i="12" s="1"/>
  <c r="E101" i="12"/>
  <c r="Y101" i="12" s="1"/>
  <c r="Y109" i="12" s="1"/>
  <c r="E98" i="12"/>
  <c r="Y98" i="12" s="1"/>
  <c r="E103" i="12"/>
  <c r="Y103" i="12" s="1"/>
  <c r="E108" i="12"/>
  <c r="E118" i="12"/>
  <c r="E121" i="12"/>
  <c r="E99" i="12"/>
  <c r="Y99" i="12" s="1"/>
  <c r="Y107" i="12" s="1"/>
  <c r="E123" i="12"/>
  <c r="Y123" i="12" s="1"/>
  <c r="F125" i="12"/>
  <c r="Y116" i="12" l="1"/>
  <c r="Y110" i="12"/>
  <c r="Y106" i="12"/>
  <c r="Y119" i="12"/>
  <c r="Y122" i="12"/>
  <c r="Y112" i="12"/>
  <c r="Y111" i="12"/>
  <c r="Y121" i="12"/>
  <c r="Y118" i="12"/>
  <c r="Y124" i="12" s="1"/>
  <c r="Y108" i="12"/>
  <c r="Y120" i="12" s="1"/>
  <c r="F127" i="12"/>
  <c r="F128" i="12"/>
  <c r="F126" i="12"/>
  <c r="G114" i="12" s="1"/>
  <c r="Z114" i="12" s="1"/>
  <c r="AI114" i="12" s="1"/>
  <c r="X114" i="12" s="1"/>
  <c r="G112" i="12" l="1"/>
  <c r="Z112" i="12" s="1"/>
  <c r="AI112" i="12" s="1"/>
  <c r="X112" i="12" s="1"/>
  <c r="G123" i="12"/>
  <c r="Z123" i="12" s="1"/>
  <c r="AI123" i="12" s="1"/>
  <c r="X123" i="12" s="1"/>
  <c r="G113" i="12"/>
  <c r="Z113" i="12" s="1"/>
  <c r="AI113" i="12" s="1"/>
  <c r="X113" i="12" s="1"/>
  <c r="G6" i="12"/>
  <c r="Z6" i="12" s="1"/>
  <c r="AI6" i="12" s="1"/>
  <c r="X6" i="12" s="1"/>
  <c r="G122" i="12"/>
  <c r="Z122" i="12" s="1"/>
  <c r="AI122" i="12" s="1"/>
  <c r="X122" i="12" s="1"/>
  <c r="G119" i="12"/>
  <c r="Z119" i="12" s="1"/>
  <c r="AI119" i="12" s="1"/>
  <c r="X119" i="12" s="1"/>
  <c r="G116" i="12"/>
  <c r="Z116" i="12" s="1"/>
  <c r="AI116" i="12" s="1"/>
  <c r="X116" i="12" s="1"/>
  <c r="G109" i="12"/>
  <c r="Z109" i="12" s="1"/>
  <c r="AI109" i="12" s="1"/>
  <c r="X109" i="12" s="1"/>
  <c r="G105" i="12"/>
  <c r="Z105" i="12" s="1"/>
  <c r="AI105" i="12" s="1"/>
  <c r="X105" i="12" s="1"/>
  <c r="G101" i="12"/>
  <c r="Z101" i="12" s="1"/>
  <c r="AI101" i="12" s="1"/>
  <c r="X101" i="12" s="1"/>
  <c r="G97" i="12"/>
  <c r="Z97" i="12" s="1"/>
  <c r="AI97" i="12" s="1"/>
  <c r="X97" i="12" s="1"/>
  <c r="G93" i="12"/>
  <c r="Z93" i="12" s="1"/>
  <c r="AI93" i="12" s="1"/>
  <c r="X93" i="12" s="1"/>
  <c r="G89" i="12"/>
  <c r="Z89" i="12" s="1"/>
  <c r="AI89" i="12" s="1"/>
  <c r="X89" i="12" s="1"/>
  <c r="G86" i="12"/>
  <c r="Z86" i="12" s="1"/>
  <c r="AI86" i="12" s="1"/>
  <c r="X86" i="12" s="1"/>
  <c r="G82" i="12"/>
  <c r="Z82" i="12" s="1"/>
  <c r="G80" i="12"/>
  <c r="Z80" i="12" s="1"/>
  <c r="AI80" i="12" s="1"/>
  <c r="X80" i="12" s="1"/>
  <c r="G76" i="12"/>
  <c r="Z76" i="12" s="1"/>
  <c r="AI76" i="12" s="1"/>
  <c r="X76" i="12" s="1"/>
  <c r="G72" i="12"/>
  <c r="Z72" i="12" s="1"/>
  <c r="AI72" i="12" s="1"/>
  <c r="X72" i="12" s="1"/>
  <c r="G121" i="12"/>
  <c r="Z121" i="12" s="1"/>
  <c r="AI121" i="12" s="1"/>
  <c r="X121" i="12" s="1"/>
  <c r="G118" i="12"/>
  <c r="Z118" i="12" s="1"/>
  <c r="AI118" i="12" s="1"/>
  <c r="X118" i="12" s="1"/>
  <c r="G115" i="12"/>
  <c r="Z115" i="12" s="1"/>
  <c r="AI115" i="12" s="1"/>
  <c r="X115" i="12" s="1"/>
  <c r="G108" i="12"/>
  <c r="Z108" i="12" s="1"/>
  <c r="AI108" i="12" s="1"/>
  <c r="X108" i="12" s="1"/>
  <c r="G104" i="12"/>
  <c r="Z104" i="12" s="1"/>
  <c r="AI104" i="12" s="1"/>
  <c r="X104" i="12" s="1"/>
  <c r="G100" i="12"/>
  <c r="Z100" i="12" s="1"/>
  <c r="AI100" i="12" s="1"/>
  <c r="X100" i="12" s="1"/>
  <c r="G96" i="12"/>
  <c r="Z96" i="12" s="1"/>
  <c r="AI96" i="12" s="1"/>
  <c r="X96" i="12" s="1"/>
  <c r="G92" i="12"/>
  <c r="Z92" i="12" s="1"/>
  <c r="AI92" i="12" s="1"/>
  <c r="X92" i="12" s="1"/>
  <c r="G85" i="12"/>
  <c r="Z85" i="12" s="1"/>
  <c r="AI85" i="12" s="1"/>
  <c r="X85" i="12" s="1"/>
  <c r="G79" i="12"/>
  <c r="Z79" i="12" s="1"/>
  <c r="AI79" i="12" s="1"/>
  <c r="X79" i="12" s="1"/>
  <c r="G75" i="12"/>
  <c r="Z75" i="12" s="1"/>
  <c r="AI75" i="12" s="1"/>
  <c r="X75" i="12" s="1"/>
  <c r="G71" i="12"/>
  <c r="Z71" i="12" s="1"/>
  <c r="AI71" i="12" s="1"/>
  <c r="X71" i="12" s="1"/>
  <c r="G67" i="12"/>
  <c r="Z67" i="12" s="1"/>
  <c r="AI67" i="12" s="1"/>
  <c r="X67" i="12" s="1"/>
  <c r="G63" i="12"/>
  <c r="Z63" i="12" s="1"/>
  <c r="AI63" i="12" s="1"/>
  <c r="X63" i="12" s="1"/>
  <c r="G59" i="12"/>
  <c r="Z59" i="12" s="1"/>
  <c r="AI59" i="12" s="1"/>
  <c r="X59" i="12" s="1"/>
  <c r="G55" i="12"/>
  <c r="Z55" i="12" s="1"/>
  <c r="AI55" i="12" s="1"/>
  <c r="X55" i="12" s="1"/>
  <c r="G51" i="12"/>
  <c r="Z51" i="12" s="1"/>
  <c r="AI51" i="12" s="1"/>
  <c r="X51" i="12" s="1"/>
  <c r="G47" i="12"/>
  <c r="Z47" i="12" s="1"/>
  <c r="AI47" i="12" s="1"/>
  <c r="X47" i="12" s="1"/>
  <c r="G44" i="12"/>
  <c r="Z44" i="12" s="1"/>
  <c r="AI44" i="12" s="1"/>
  <c r="X44" i="12" s="1"/>
  <c r="G37" i="12"/>
  <c r="Z37" i="12" s="1"/>
  <c r="AI37" i="12" s="1"/>
  <c r="X37" i="12" s="1"/>
  <c r="G33" i="12"/>
  <c r="Z33" i="12" s="1"/>
  <c r="AI33" i="12" s="1"/>
  <c r="X33" i="12" s="1"/>
  <c r="G29" i="12"/>
  <c r="Z29" i="12" s="1"/>
  <c r="AI29" i="12" s="1"/>
  <c r="X29" i="12" s="1"/>
  <c r="G22" i="12"/>
  <c r="Z22" i="12" s="1"/>
  <c r="AI22" i="12" s="1"/>
  <c r="X22" i="12" s="1"/>
  <c r="G18" i="12"/>
  <c r="Z18" i="12" s="1"/>
  <c r="AI18" i="12" s="1"/>
  <c r="X18" i="12" s="1"/>
  <c r="G15" i="12"/>
  <c r="Z15" i="12" s="1"/>
  <c r="AI15" i="12" s="1"/>
  <c r="X15" i="12" s="1"/>
  <c r="G11" i="12"/>
  <c r="Z11" i="12" s="1"/>
  <c r="AI11" i="12" s="1"/>
  <c r="X11" i="12" s="1"/>
  <c r="G70" i="12"/>
  <c r="Z70" i="12" s="1"/>
  <c r="AI70" i="12" s="1"/>
  <c r="X70" i="12" s="1"/>
  <c r="G66" i="12"/>
  <c r="Z66" i="12" s="1"/>
  <c r="AI66" i="12" s="1"/>
  <c r="X66" i="12" s="1"/>
  <c r="G62" i="12"/>
  <c r="Z62" i="12" s="1"/>
  <c r="AI62" i="12" s="1"/>
  <c r="X62" i="12" s="1"/>
  <c r="G58" i="12"/>
  <c r="Z58" i="12" s="1"/>
  <c r="AI58" i="12" s="1"/>
  <c r="X58" i="12" s="1"/>
  <c r="G54" i="12"/>
  <c r="Z54" i="12" s="1"/>
  <c r="AI54" i="12" s="1"/>
  <c r="X54" i="12" s="1"/>
  <c r="G50" i="12"/>
  <c r="Z50" i="12" s="1"/>
  <c r="AI50" i="12" s="1"/>
  <c r="X50" i="12" s="1"/>
  <c r="G46" i="12"/>
  <c r="Z46" i="12" s="1"/>
  <c r="AI46" i="12" s="1"/>
  <c r="X46" i="12" s="1"/>
  <c r="G43" i="12"/>
  <c r="Z43" i="12" s="1"/>
  <c r="AI43" i="12" s="1"/>
  <c r="X43" i="12" s="1"/>
  <c r="G40" i="12"/>
  <c r="Z40" i="12" s="1"/>
  <c r="AI40" i="12" s="1"/>
  <c r="X40" i="12" s="1"/>
  <c r="G36" i="12"/>
  <c r="Z36" i="12" s="1"/>
  <c r="AI36" i="12" s="1"/>
  <c r="X36" i="12" s="1"/>
  <c r="G32" i="12"/>
  <c r="Z32" i="12" s="1"/>
  <c r="AI32" i="12" s="1"/>
  <c r="X32" i="12" s="1"/>
  <c r="G28" i="12"/>
  <c r="Z28" i="12" s="1"/>
  <c r="AI28" i="12" s="1"/>
  <c r="X28" i="12" s="1"/>
  <c r="G25" i="12"/>
  <c r="Z25" i="12" s="1"/>
  <c r="AI25" i="12" s="1"/>
  <c r="X25" i="12" s="1"/>
  <c r="G21" i="12"/>
  <c r="Z21" i="12" s="1"/>
  <c r="AI21" i="12" s="1"/>
  <c r="X21" i="12" s="1"/>
  <c r="G124" i="12"/>
  <c r="Z124" i="12" s="1"/>
  <c r="G14" i="12"/>
  <c r="Z14" i="12" s="1"/>
  <c r="AI14" i="12" s="1"/>
  <c r="X14" i="12" s="1"/>
  <c r="G10" i="12"/>
  <c r="Z10" i="12" s="1"/>
  <c r="AI10" i="12" s="1"/>
  <c r="X10" i="12" s="1"/>
  <c r="G117" i="12"/>
  <c r="Z117" i="12" s="1"/>
  <c r="AI117" i="12" s="1"/>
  <c r="X117" i="12" s="1"/>
  <c r="G111" i="12"/>
  <c r="Z111" i="12" s="1"/>
  <c r="G107" i="12"/>
  <c r="Z107" i="12" s="1"/>
  <c r="AI107" i="12" s="1"/>
  <c r="X107" i="12" s="1"/>
  <c r="G103" i="12"/>
  <c r="Z103" i="12" s="1"/>
  <c r="AI103" i="12" s="1"/>
  <c r="X103" i="12" s="1"/>
  <c r="G99" i="12"/>
  <c r="Z99" i="12" s="1"/>
  <c r="AI99" i="12" s="1"/>
  <c r="X99" i="12" s="1"/>
  <c r="G95" i="12"/>
  <c r="Z95" i="12" s="1"/>
  <c r="AI95" i="12" s="1"/>
  <c r="X95" i="12" s="1"/>
  <c r="G91" i="12"/>
  <c r="Z91" i="12" s="1"/>
  <c r="AI91" i="12" s="1"/>
  <c r="X91" i="12" s="1"/>
  <c r="G88" i="12"/>
  <c r="Z88" i="12" s="1"/>
  <c r="AI88" i="12" s="1"/>
  <c r="X88" i="12" s="1"/>
  <c r="G84" i="12"/>
  <c r="Z84" i="12" s="1"/>
  <c r="AI84" i="12" s="1"/>
  <c r="X84" i="12" s="1"/>
  <c r="G81" i="12"/>
  <c r="Z81" i="12" s="1"/>
  <c r="AI81" i="12" s="1"/>
  <c r="X81" i="12" s="1"/>
  <c r="G78" i="12"/>
  <c r="Z78" i="12" s="1"/>
  <c r="AI78" i="12" s="1"/>
  <c r="X78" i="12" s="1"/>
  <c r="G74" i="12"/>
  <c r="Z74" i="12" s="1"/>
  <c r="AI74" i="12" s="1"/>
  <c r="X74" i="12" s="1"/>
  <c r="G7" i="12"/>
  <c r="Z7" i="12" s="1"/>
  <c r="AI7" i="12" s="1"/>
  <c r="X7" i="12" s="1"/>
  <c r="G120" i="12"/>
  <c r="Z120" i="12" s="1"/>
  <c r="AI120" i="12" s="1"/>
  <c r="X120" i="12" s="1"/>
  <c r="G110" i="12"/>
  <c r="Z110" i="12" s="1"/>
  <c r="AI110" i="12" s="1"/>
  <c r="X110" i="12" s="1"/>
  <c r="G106" i="12"/>
  <c r="Z106" i="12" s="1"/>
  <c r="AI106" i="12" s="1"/>
  <c r="X106" i="12" s="1"/>
  <c r="G102" i="12"/>
  <c r="Z102" i="12" s="1"/>
  <c r="AI102" i="12" s="1"/>
  <c r="X102" i="12" s="1"/>
  <c r="G98" i="12"/>
  <c r="Z98" i="12" s="1"/>
  <c r="AI98" i="12" s="1"/>
  <c r="X98" i="12" s="1"/>
  <c r="G94" i="12"/>
  <c r="Z94" i="12" s="1"/>
  <c r="AI94" i="12" s="1"/>
  <c r="X94" i="12" s="1"/>
  <c r="G90" i="12"/>
  <c r="Z90" i="12" s="1"/>
  <c r="AI90" i="12" s="1"/>
  <c r="X90" i="12" s="1"/>
  <c r="G87" i="12"/>
  <c r="Z87" i="12" s="1"/>
  <c r="AI87" i="12" s="1"/>
  <c r="X87" i="12" s="1"/>
  <c r="G83" i="12"/>
  <c r="Z83" i="12" s="1"/>
  <c r="AI83" i="12" s="1"/>
  <c r="X83" i="12" s="1"/>
  <c r="G77" i="12"/>
  <c r="Z77" i="12" s="1"/>
  <c r="AI77" i="12" s="1"/>
  <c r="X77" i="12" s="1"/>
  <c r="G73" i="12"/>
  <c r="Z73" i="12" s="1"/>
  <c r="AI73" i="12" s="1"/>
  <c r="X73" i="12" s="1"/>
  <c r="G69" i="12"/>
  <c r="Z69" i="12" s="1"/>
  <c r="AI69" i="12" s="1"/>
  <c r="X69" i="12" s="1"/>
  <c r="G65" i="12"/>
  <c r="Z65" i="12" s="1"/>
  <c r="AI65" i="12" s="1"/>
  <c r="X65" i="12" s="1"/>
  <c r="G61" i="12"/>
  <c r="Z61" i="12" s="1"/>
  <c r="AI61" i="12" s="1"/>
  <c r="X61" i="12" s="1"/>
  <c r="G57" i="12"/>
  <c r="Z57" i="12" s="1"/>
  <c r="AI57" i="12" s="1"/>
  <c r="X57" i="12" s="1"/>
  <c r="G53" i="12"/>
  <c r="Z53" i="12" s="1"/>
  <c r="AI53" i="12" s="1"/>
  <c r="X53" i="12" s="1"/>
  <c r="G49" i="12"/>
  <c r="Z49" i="12" s="1"/>
  <c r="AI49" i="12" s="1"/>
  <c r="X49" i="12" s="1"/>
  <c r="G42" i="12"/>
  <c r="Z42" i="12" s="1"/>
  <c r="AI42" i="12" s="1"/>
  <c r="X42" i="12" s="1"/>
  <c r="G39" i="12"/>
  <c r="Z39" i="12" s="1"/>
  <c r="AI39" i="12" s="1"/>
  <c r="X39" i="12" s="1"/>
  <c r="G35" i="12"/>
  <c r="Z35" i="12" s="1"/>
  <c r="AI35" i="12" s="1"/>
  <c r="X35" i="12" s="1"/>
  <c r="G31" i="12"/>
  <c r="Z31" i="12" s="1"/>
  <c r="AI31" i="12" s="1"/>
  <c r="X31" i="12" s="1"/>
  <c r="G27" i="12"/>
  <c r="Z27" i="12" s="1"/>
  <c r="AI27" i="12" s="1"/>
  <c r="X27" i="12" s="1"/>
  <c r="G24" i="12"/>
  <c r="Z24" i="12" s="1"/>
  <c r="AI24" i="12" s="1"/>
  <c r="X24" i="12" s="1"/>
  <c r="G20" i="12"/>
  <c r="Z20" i="12" s="1"/>
  <c r="AI20" i="12" s="1"/>
  <c r="X20" i="12" s="1"/>
  <c r="G17" i="12"/>
  <c r="Z17" i="12" s="1"/>
  <c r="AI17" i="12" s="1"/>
  <c r="X17" i="12" s="1"/>
  <c r="G13" i="12"/>
  <c r="Z13" i="12" s="1"/>
  <c r="AI13" i="12" s="1"/>
  <c r="X13" i="12" s="1"/>
  <c r="G9" i="12"/>
  <c r="Z9" i="12" s="1"/>
  <c r="AI9" i="12" s="1"/>
  <c r="X9" i="12" s="1"/>
  <c r="G68" i="12"/>
  <c r="Z68" i="12" s="1"/>
  <c r="G64" i="12"/>
  <c r="Z64" i="12" s="1"/>
  <c r="AI64" i="12" s="1"/>
  <c r="X64" i="12" s="1"/>
  <c r="G60" i="12"/>
  <c r="Z60" i="12" s="1"/>
  <c r="AI60" i="12" s="1"/>
  <c r="X60" i="12" s="1"/>
  <c r="G56" i="12"/>
  <c r="Z56" i="12" s="1"/>
  <c r="AI56" i="12" s="1"/>
  <c r="X56" i="12" s="1"/>
  <c r="G52" i="12"/>
  <c r="Z52" i="12" s="1"/>
  <c r="AI52" i="12" s="1"/>
  <c r="X52" i="12" s="1"/>
  <c r="G48" i="12"/>
  <c r="Z48" i="12" s="1"/>
  <c r="G45" i="12"/>
  <c r="Z45" i="12" s="1"/>
  <c r="AI45" i="12" s="1"/>
  <c r="X45" i="12" s="1"/>
  <c r="G41" i="12"/>
  <c r="Z41" i="12" s="1"/>
  <c r="AI41" i="12" s="1"/>
  <c r="X41" i="12" s="1"/>
  <c r="G38" i="12"/>
  <c r="Z38" i="12" s="1"/>
  <c r="AI38" i="12" s="1"/>
  <c r="X38" i="12" s="1"/>
  <c r="G34" i="12"/>
  <c r="Z34" i="12" s="1"/>
  <c r="AI34" i="12" s="1"/>
  <c r="X34" i="12" s="1"/>
  <c r="G30" i="12"/>
  <c r="Z30" i="12" s="1"/>
  <c r="G26" i="12"/>
  <c r="Z26" i="12" s="1"/>
  <c r="AI26" i="12" s="1"/>
  <c r="X26" i="12" s="1"/>
  <c r="G23" i="12"/>
  <c r="Z23" i="12" s="1"/>
  <c r="AI23" i="12" s="1"/>
  <c r="X23" i="12" s="1"/>
  <c r="G19" i="12"/>
  <c r="Z19" i="12" s="1"/>
  <c r="AI19" i="12" s="1"/>
  <c r="X19" i="12" s="1"/>
  <c r="G16" i="12"/>
  <c r="Z16" i="12" s="1"/>
  <c r="AI16" i="12" s="1"/>
  <c r="X16" i="12" s="1"/>
  <c r="G12" i="12"/>
  <c r="Z12" i="12" s="1"/>
  <c r="AI12" i="12" s="1"/>
  <c r="X12" i="12" s="1"/>
  <c r="G8" i="12"/>
  <c r="Z8" i="12" s="1"/>
  <c r="W111" i="12" l="1"/>
  <c r="AH111" i="12" s="1"/>
  <c r="U111" i="12"/>
  <c r="AG111" i="12" s="1"/>
  <c r="S111" i="12"/>
  <c r="AF111" i="12" s="1"/>
  <c r="W30" i="12"/>
  <c r="AH30" i="12" s="1"/>
  <c r="W124" i="12"/>
  <c r="AH124" i="12" s="1"/>
  <c r="U30" i="12"/>
  <c r="AG30" i="12" s="1"/>
  <c r="U124" i="12"/>
  <c r="AG124" i="12" s="1"/>
  <c r="S30" i="12"/>
  <c r="AF30" i="12" s="1"/>
  <c r="S124" i="12"/>
  <c r="AF124" i="12" s="1"/>
  <c r="W68" i="12" l="1"/>
  <c r="AH68" i="12" s="1"/>
  <c r="U68" i="12"/>
  <c r="AG68" i="12" s="1"/>
  <c r="S68" i="12"/>
  <c r="AF68" i="12" s="1"/>
  <c r="M124" i="12"/>
  <c r="AC124" i="12" s="1"/>
  <c r="M30" i="12"/>
  <c r="AC30" i="12" s="1"/>
  <c r="O124" i="12"/>
  <c r="AD124" i="12" s="1"/>
  <c r="O30" i="12"/>
  <c r="AD30" i="12" s="1"/>
  <c r="Q68" i="12"/>
  <c r="AE68" i="12" s="1"/>
  <c r="Q124" i="12"/>
  <c r="AE124" i="12" s="1"/>
  <c r="Q30" i="12"/>
  <c r="AE30" i="12" s="1"/>
  <c r="Q8" i="12"/>
  <c r="AE8" i="12" s="1"/>
  <c r="AI30" i="12" l="1"/>
  <c r="X30" i="12" s="1"/>
  <c r="AI124" i="12"/>
  <c r="X124" i="12" s="1"/>
  <c r="M111" i="12"/>
  <c r="AC111" i="12" s="1"/>
  <c r="Q111" i="12"/>
  <c r="AE111" i="12" s="1"/>
  <c r="M68" i="12"/>
  <c r="AC68" i="12" s="1"/>
  <c r="O111" i="12"/>
  <c r="AD111" i="12" s="1"/>
  <c r="O68" i="12"/>
  <c r="AD68" i="12" s="1"/>
  <c r="Q48" i="12"/>
  <c r="AE48" i="12" s="1"/>
  <c r="O48" i="12"/>
  <c r="AD48" i="12" s="1"/>
  <c r="M48" i="12"/>
  <c r="AC48" i="12" s="1"/>
  <c r="Q82" i="12"/>
  <c r="AE82" i="12" s="1"/>
  <c r="M8" i="12"/>
  <c r="AC8" i="12" s="1"/>
  <c r="S48" i="12"/>
  <c r="AF48" i="12" s="1"/>
  <c r="U48" i="12"/>
  <c r="AG48" i="12" s="1"/>
  <c r="W48" i="12"/>
  <c r="AH48" i="12" s="1"/>
  <c r="AI111" i="12" l="1"/>
  <c r="X111" i="12" s="1"/>
  <c r="AI68" i="12"/>
  <c r="X68" i="12" s="1"/>
  <c r="AI48" i="12"/>
  <c r="X48" i="12" s="1"/>
  <c r="W8" i="12"/>
  <c r="AH8" i="12" s="1"/>
  <c r="W82" i="12"/>
  <c r="AH82" i="12" s="1"/>
  <c r="U8" i="12"/>
  <c r="AG8" i="12" s="1"/>
  <c r="U82" i="12"/>
  <c r="AG82" i="12" s="1"/>
  <c r="S8" i="12"/>
  <c r="AF8" i="12" s="1"/>
  <c r="S82" i="12"/>
  <c r="AF82" i="12" s="1"/>
  <c r="M82" i="12"/>
  <c r="AC82" i="12" s="1"/>
  <c r="O8" i="12"/>
  <c r="AD8" i="12" s="1"/>
  <c r="AI8" i="12" l="1"/>
  <c r="X8" i="12" s="1"/>
  <c r="O82" i="12"/>
  <c r="AD82" i="12" s="1"/>
  <c r="AI82" i="12" s="1"/>
  <c r="X82" i="12" s="1"/>
  <c r="AD125" i="12" l="1"/>
</calcChain>
</file>

<file path=xl/sharedStrings.xml><?xml version="1.0" encoding="utf-8"?>
<sst xmlns="http://schemas.openxmlformats.org/spreadsheetml/2006/main" count="847" uniqueCount="258">
  <si>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</si>
  <si>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</si>
  <si>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</si>
  <si>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</si>
  <si>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</si>
  <si>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</si>
  <si>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</si>
  <si>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</si>
  <si>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</si>
  <si>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</si>
  <si>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</si>
  <si>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</si>
  <si>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</si>
  <si>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</si>
  <si>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</si>
  <si>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</si>
  <si>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</si>
  <si>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</si>
  <si>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</si>
  <si>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</si>
  <si>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</si>
  <si>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</si>
  <si>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</si>
  <si>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</si>
  <si>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</si>
  <si>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</si>
  <si>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</si>
  <si>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</si>
  <si>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</si>
  <si>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</si>
  <si>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</si>
  <si>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</si>
  <si>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</si>
  <si>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</si>
  <si>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</si>
  <si>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</si>
  <si>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</si>
  <si>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</si>
  <si>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</si>
  <si>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</si>
  <si>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</si>
  <si>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</si>
  <si>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</si>
  <si>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</si>
  <si>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</si>
  <si>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</si>
  <si>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</si>
  <si>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</si>
  <si>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</si>
  <si>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</si>
  <si>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</si>
  <si>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</si>
  <si>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</si>
  <si>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</si>
  <si>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</si>
  <si>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</si>
  <si>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</si>
  <si>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</si>
  <si>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</si>
  <si>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</si>
  <si>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</si>
  <si>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</si>
  <si>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</si>
  <si>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</si>
  <si>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</si>
  <si>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</si>
  <si>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</si>
  <si>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</si>
  <si>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</si>
  <si>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</si>
  <si>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</si>
  <si>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</si>
  <si>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</si>
  <si>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</si>
  <si>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</si>
  <si>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</si>
  <si>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</si>
  <si>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</si>
  <si>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</si>
  <si>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</si>
  <si>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</si>
  <si>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</si>
  <si>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</si>
  <si>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</si>
  <si>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</si>
  <si>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</si>
  <si>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</si>
  <si>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</si>
  <si>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</si>
  <si>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</si>
  <si>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</si>
  <si>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</si>
  <si>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</si>
  <si>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</si>
  <si>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</si>
  <si>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</si>
  <si>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</si>
  <si>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</si>
  <si>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</si>
  <si>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</si>
  <si>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</si>
  <si>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</si>
  <si>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</si>
  <si>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</si>
  <si>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</si>
  <si>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</si>
  <si>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</si>
  <si>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</si>
  <si>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</si>
  <si>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</si>
  <si>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</si>
  <si>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</si>
  <si>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</si>
  <si>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</si>
  <si>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МАОУ СШ № 22</t>
  </si>
  <si>
    <t>A</t>
  </si>
  <si>
    <t>C</t>
  </si>
  <si>
    <t>B</t>
  </si>
  <si>
    <t>D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</si>
  <si>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</si>
  <si>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</si>
  <si>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</si>
  <si>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</si>
  <si>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</si>
  <si>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</si>
  <si>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МБОУ СШ № 14</t>
  </si>
  <si>
    <t>Среднее значение по городу</t>
  </si>
  <si>
    <t>- отлично</t>
  </si>
  <si>
    <t>- хорошо</t>
  </si>
  <si>
    <t>- критично</t>
  </si>
  <si>
    <t>Количество победителей</t>
  </si>
  <si>
    <t>Количество призёров</t>
  </si>
  <si>
    <t xml:space="preserve">Итого </t>
  </si>
  <si>
    <t>Всего участников</t>
  </si>
  <si>
    <t>Показатель участия</t>
  </si>
  <si>
    <t>МУНИЦИПАЛЬНЫЕ МЕРОПРИЯТИЯ</t>
  </si>
  <si>
    <t>РЕГИОНАЛЬНЫЕ МЕРОПРИЯТИЯ</t>
  </si>
  <si>
    <t>ФЕДЕРАЛЬНЫЕ МЕРОПРИЯТИЯ</t>
  </si>
  <si>
    <t>МАОУ СШ № 152</t>
  </si>
  <si>
    <t>МБОУ Гимназия № 12 "МиТ"</t>
  </si>
  <si>
    <t>по городу Красноярску</t>
  </si>
  <si>
    <t>Внеучебные достижения муниципального уровня</t>
  </si>
  <si>
    <t>МБОУ Прогимназия № 131</t>
  </si>
  <si>
    <t>среднее значение</t>
  </si>
  <si>
    <t>Среднее по городу</t>
  </si>
  <si>
    <t>МЕРОПРИЯТИЯ МУНИЦИПАЛЬНОГО УРОВНЯ</t>
  </si>
  <si>
    <t>Всероссийский конкурс юных чтецов "Живая классика" (5-11 кл.)</t>
  </si>
  <si>
    <t>Общероссийская олимпиада "Основы православной культуры" (4-11 кл.)</t>
  </si>
  <si>
    <t xml:space="preserve"> Городская олимпиада по русскому языку и математике (4 кл.)</t>
  </si>
  <si>
    <t>Городской конкурс публицистических работ «Супер-перо» (2-11 кл.)</t>
  </si>
  <si>
    <t>Городской фестиваль художественного слова «Прямая речь» (5-11 кл.)</t>
  </si>
  <si>
    <t>Всероссийская межпредметная олимпиада "Наше наследие" (1-11 кл.)</t>
  </si>
  <si>
    <t>Городской конкурс "Умники и умницы" (5-6 кл.) +"Speaker's contest" английский язык (8-10 кл.)</t>
  </si>
  <si>
    <t>Городской открытый театральный конкурс «Премьера» (1-11 кл.)</t>
  </si>
  <si>
    <t>МАОУ Гимназия № 9</t>
  </si>
  <si>
    <t>- нормально</t>
  </si>
  <si>
    <t>Внеучебные достижения регионального уровня</t>
  </si>
  <si>
    <t>Внеучебные достижения федерального уровня</t>
  </si>
  <si>
    <t>Межрегиональная олимпиада "Будущие исследователи - будущее науки" (7-11 кл.)</t>
  </si>
  <si>
    <t>Всесибирская олимпиада (7-11 кл.)</t>
  </si>
  <si>
    <t>МЕРОПРИЯТИЯ РЕГИОНАЛЬНОГО УРОВНЯ</t>
  </si>
  <si>
    <t>проверка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</si>
  <si>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ур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</si>
  <si>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аур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</si>
  <si>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рур</t>
    </r>
  </si>
  <si>
    <t>Внеучебные достижения учащихся</t>
  </si>
  <si>
    <t>Цифра 1</t>
  </si>
  <si>
    <t>Цифра 2</t>
  </si>
  <si>
    <t>Цифра 3</t>
  </si>
  <si>
    <t>Цифра 4</t>
  </si>
  <si>
    <t>Среднее значение</t>
  </si>
  <si>
    <t>Вспомогательные значения</t>
  </si>
  <si>
    <t>Цифра 5</t>
  </si>
  <si>
    <t>Цифра 6</t>
  </si>
  <si>
    <t>Цифра 7</t>
  </si>
  <si>
    <t>Цифра 8</t>
  </si>
  <si>
    <t>Цифра 9</t>
  </si>
  <si>
    <t>Цифра 10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</si>
  <si>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уф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</si>
  <si>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ауф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</si>
  <si>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руф</t>
    </r>
  </si>
  <si>
    <t>МЕРОПРИЯТИЯ ФЕДЕРАЛЬНОГО УРОВНЯ</t>
  </si>
  <si>
    <t>По городу Красноярску</t>
  </si>
  <si>
    <t xml:space="preserve"> - от среднего значения до 1,5 среднего значения по городу</t>
  </si>
  <si>
    <t xml:space="preserve"> - от 0,5 среднего значения до среднего значения по городу</t>
  </si>
  <si>
    <t xml:space="preserve"> - ниже 0,5 среднего значения по городу</t>
  </si>
  <si>
    <t xml:space="preserve"> - от 1,5 среднего значения по городу и выше</t>
  </si>
  <si>
    <t>Граница А-В</t>
  </si>
  <si>
    <t>Граница В-С</t>
  </si>
  <si>
    <t>Граница С-D</t>
  </si>
  <si>
    <t>Чемпионат Juniorskills по основам профессиональных компетенций (5-11 кл.) и чемпионат "Молодые профессионалы" (World Skills Russia)</t>
  </si>
  <si>
    <t>МБОУ СШ № 154</t>
  </si>
  <si>
    <t>база</t>
  </si>
  <si>
    <r>
      <t xml:space="preserve">Коэффициент участия </t>
    </r>
    <r>
      <rPr>
        <b/>
        <sz val="11"/>
        <rFont val="Calibri"/>
        <family val="2"/>
        <scheme val="minor"/>
      </rPr>
      <t>К</t>
    </r>
    <r>
      <rPr>
        <b/>
        <sz val="10"/>
        <rFont val="Calibri"/>
        <family val="2"/>
        <scheme val="minor"/>
      </rPr>
      <t>ум</t>
    </r>
  </si>
  <si>
    <r>
      <t xml:space="preserve">Коэффициент активности </t>
    </r>
    <r>
      <rPr>
        <b/>
        <sz val="11"/>
        <rFont val="Calibri"/>
        <family val="2"/>
        <scheme val="minor"/>
      </rPr>
      <t>К</t>
    </r>
    <r>
      <rPr>
        <b/>
        <sz val="10"/>
        <rFont val="Calibri"/>
        <family val="2"/>
        <scheme val="minor"/>
      </rPr>
      <t>аум</t>
    </r>
  </si>
  <si>
    <r>
      <t xml:space="preserve">Коэффициент результативности </t>
    </r>
    <r>
      <rPr>
        <b/>
        <sz val="11"/>
        <rFont val="Calibri"/>
        <family val="2"/>
        <scheme val="minor"/>
      </rPr>
      <t xml:space="preserve"> К</t>
    </r>
    <r>
      <rPr>
        <b/>
        <sz val="10"/>
        <rFont val="Calibri"/>
        <family val="2"/>
        <scheme val="minor"/>
      </rPr>
      <t>рум</t>
    </r>
  </si>
  <si>
    <r>
      <t xml:space="preserve">Коэффициент вовлечённости </t>
    </r>
    <r>
      <rPr>
        <b/>
        <sz val="11"/>
        <rFont val="Calibri"/>
        <family val="2"/>
        <scheme val="minor"/>
      </rPr>
      <t xml:space="preserve"> Кв</t>
    </r>
    <r>
      <rPr>
        <b/>
        <sz val="10"/>
        <rFont val="Calibri"/>
        <family val="2"/>
        <scheme val="minor"/>
      </rPr>
      <t>ум</t>
    </r>
  </si>
  <si>
    <t>Всероссийская олимпиада школьников (7-11 кл.)</t>
  </si>
  <si>
    <t>Информация из базы КИАСУО  на 01 октября</t>
  </si>
  <si>
    <t>Всероссийская олимпиада школьников (9-11 кл.)</t>
  </si>
  <si>
    <t>МБОУ СШ № 156</t>
  </si>
  <si>
    <t>МАОУ СШ "Комплекс "Покровский"</t>
  </si>
  <si>
    <t>МАОУ СШ № 155</t>
  </si>
  <si>
    <t>Городская олимпиада по математике им. Арнольда В. И. (3-4, 5-6 кл.)</t>
  </si>
  <si>
    <t>Городской конкурс чтецов "Любимое" (5-11 кл.) отменен</t>
  </si>
  <si>
    <t>Олимпиада "Эрудиты избирательного права"</t>
  </si>
  <si>
    <t>Городская межпредметная интеллектуальная игра "Эрудит-Премьер" (5-11 кл.) нет данных</t>
  </si>
  <si>
    <r>
      <rPr>
        <b/>
        <sz val="11"/>
        <color rgb="FFFF0000"/>
        <rFont val="Calibri"/>
        <family val="2"/>
        <charset val="204"/>
        <scheme val="minor"/>
      </rPr>
      <t>Чемпионат Juniorskills по основам профессиональных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компетенций (5-11 кл.)</t>
    </r>
    <r>
      <rPr>
        <b/>
        <sz val="11"/>
        <color theme="3" tint="0.39997558519241921"/>
        <rFont val="Calibri"/>
        <family val="2"/>
        <scheme val="minor"/>
      </rPr>
      <t xml:space="preserve">         и чемпионат "Молодые профессионалы" (World Skills Russia)</t>
    </r>
  </si>
  <si>
    <r>
      <t xml:space="preserve">Краевой форум "Молодежь и наука" (6-11 кл.) </t>
    </r>
    <r>
      <rPr>
        <b/>
        <sz val="11"/>
        <color rgb="FFFF0000"/>
        <rFont val="Calibri"/>
        <family val="2"/>
        <charset val="204"/>
        <scheme val="minor"/>
      </rPr>
      <t>Краевой молодежный форум «Научно-технический потенциал Сибири»</t>
    </r>
  </si>
  <si>
    <r>
      <t xml:space="preserve">Коэффициент участия </t>
    </r>
    <r>
      <rPr>
        <b/>
        <sz val="10"/>
        <color theme="1"/>
        <rFont val="Calibri"/>
        <family val="2"/>
        <charset val="204"/>
        <scheme val="minor"/>
      </rPr>
      <t>Куф</t>
    </r>
  </si>
  <si>
    <r>
      <t xml:space="preserve">Коэффициент участия </t>
    </r>
    <r>
      <rPr>
        <b/>
        <sz val="10"/>
        <color rgb="FF000000"/>
        <rFont val="Calibri"/>
        <family val="2"/>
        <charset val="204"/>
        <scheme val="minor"/>
      </rPr>
      <t>Кур</t>
    </r>
  </si>
  <si>
    <r>
      <t xml:space="preserve">Индекс участия  </t>
    </r>
    <r>
      <rPr>
        <b/>
        <sz val="10"/>
        <color rgb="FF000000"/>
        <rFont val="Calibri"/>
        <family val="2"/>
        <charset val="204"/>
        <scheme val="minor"/>
      </rPr>
      <t>Iур</t>
    </r>
  </si>
  <si>
    <r>
      <t xml:space="preserve">Коэффициент активности    </t>
    </r>
    <r>
      <rPr>
        <b/>
        <sz val="10"/>
        <color rgb="FF000000"/>
        <rFont val="Calibri"/>
        <family val="2"/>
        <charset val="204"/>
        <scheme val="minor"/>
      </rPr>
      <t>Каур</t>
    </r>
  </si>
  <si>
    <r>
      <t xml:space="preserve">Индекс активности   </t>
    </r>
    <r>
      <rPr>
        <b/>
        <sz val="10"/>
        <color rgb="FF000000"/>
        <rFont val="Calibri"/>
        <family val="2"/>
        <charset val="204"/>
        <scheme val="minor"/>
      </rPr>
      <t>Iaур</t>
    </r>
  </si>
  <si>
    <r>
      <t xml:space="preserve">Коэффициент результативности   </t>
    </r>
    <r>
      <rPr>
        <b/>
        <sz val="10"/>
        <color rgb="FF000000"/>
        <rFont val="Calibri"/>
        <family val="2"/>
        <charset val="204"/>
        <scheme val="minor"/>
      </rPr>
      <t>Крур</t>
    </r>
  </si>
  <si>
    <r>
      <t xml:space="preserve">Индекс результативности  </t>
    </r>
    <r>
      <rPr>
        <b/>
        <sz val="10"/>
        <color rgb="FF000000"/>
        <rFont val="Calibri"/>
        <family val="2"/>
        <charset val="204"/>
        <scheme val="minor"/>
      </rPr>
      <t>Iрур</t>
    </r>
  </si>
  <si>
    <r>
      <t xml:space="preserve">Коэффициент участия </t>
    </r>
    <r>
      <rPr>
        <b/>
        <sz val="10"/>
        <color theme="1"/>
        <rFont val="Calibri"/>
        <family val="2"/>
        <charset val="204"/>
        <scheme val="minor"/>
      </rPr>
      <t>Кум</t>
    </r>
  </si>
  <si>
    <r>
      <t xml:space="preserve">Индекс участия  </t>
    </r>
    <r>
      <rPr>
        <b/>
        <sz val="10"/>
        <color rgb="FF000000"/>
        <rFont val="Calibri"/>
        <family val="2"/>
        <charset val="204"/>
        <scheme val="minor"/>
      </rPr>
      <t>Iум</t>
    </r>
  </si>
  <si>
    <r>
      <t xml:space="preserve">Коэффициент активности    </t>
    </r>
    <r>
      <rPr>
        <b/>
        <sz val="10"/>
        <color rgb="FF000000"/>
        <rFont val="Calibri"/>
        <family val="2"/>
        <charset val="204"/>
        <scheme val="minor"/>
      </rPr>
      <t>Каум</t>
    </r>
  </si>
  <si>
    <r>
      <t xml:space="preserve">Индекс активности   </t>
    </r>
    <r>
      <rPr>
        <b/>
        <sz val="10"/>
        <color rgb="FF000000"/>
        <rFont val="Calibri"/>
        <family val="2"/>
        <charset val="204"/>
        <scheme val="minor"/>
      </rPr>
      <t>Iaум</t>
    </r>
  </si>
  <si>
    <r>
      <t xml:space="preserve">Коэффициент результативности   </t>
    </r>
    <r>
      <rPr>
        <b/>
        <sz val="10"/>
        <color rgb="FF000000"/>
        <rFont val="Calibri"/>
        <family val="2"/>
        <charset val="204"/>
        <scheme val="minor"/>
      </rPr>
      <t>Крум</t>
    </r>
  </si>
  <si>
    <r>
      <t xml:space="preserve">Индекс результативности  </t>
    </r>
    <r>
      <rPr>
        <b/>
        <sz val="10"/>
        <color rgb="FF000000"/>
        <rFont val="Calibri"/>
        <family val="2"/>
        <charset val="204"/>
        <scheme val="minor"/>
      </rPr>
      <t>Iрум</t>
    </r>
  </si>
  <si>
    <r>
      <t xml:space="preserve">Коэффициент вовлечённости </t>
    </r>
    <r>
      <rPr>
        <b/>
        <sz val="10"/>
        <color rgb="FF000000"/>
        <rFont val="Calibri"/>
        <family val="2"/>
        <charset val="204"/>
        <scheme val="minor"/>
      </rPr>
      <t>Квум</t>
    </r>
  </si>
  <si>
    <r>
      <t xml:space="preserve">Индекс вовлечённости </t>
    </r>
    <r>
      <rPr>
        <b/>
        <sz val="10"/>
        <color rgb="FF000000"/>
        <rFont val="Calibri"/>
        <family val="2"/>
        <charset val="204"/>
        <scheme val="minor"/>
      </rPr>
      <t>Iвум</t>
    </r>
  </si>
  <si>
    <r>
      <t xml:space="preserve">Индекс участия  </t>
    </r>
    <r>
      <rPr>
        <b/>
        <sz val="10"/>
        <color rgb="FF000000"/>
        <rFont val="Calibri"/>
        <family val="2"/>
        <charset val="204"/>
        <scheme val="minor"/>
      </rPr>
      <t>Iуф</t>
    </r>
  </si>
  <si>
    <r>
      <t xml:space="preserve">Коэффициент активности    </t>
    </r>
    <r>
      <rPr>
        <b/>
        <sz val="10"/>
        <color rgb="FF000000"/>
        <rFont val="Calibri"/>
        <family val="2"/>
        <charset val="204"/>
        <scheme val="minor"/>
      </rPr>
      <t>Кауф</t>
    </r>
  </si>
  <si>
    <r>
      <t xml:space="preserve">Индекс активности   </t>
    </r>
    <r>
      <rPr>
        <b/>
        <sz val="10"/>
        <color rgb="FF000000"/>
        <rFont val="Calibri"/>
        <family val="2"/>
        <charset val="204"/>
        <scheme val="minor"/>
      </rPr>
      <t>Iaуф</t>
    </r>
  </si>
  <si>
    <r>
      <t xml:space="preserve">Коэффициент результативности   </t>
    </r>
    <r>
      <rPr>
        <b/>
        <sz val="10"/>
        <color rgb="FF000000"/>
        <rFont val="Calibri"/>
        <family val="2"/>
        <charset val="204"/>
        <scheme val="minor"/>
      </rPr>
      <t>Круф</t>
    </r>
  </si>
  <si>
    <r>
      <t xml:space="preserve">Индекс результативности  </t>
    </r>
    <r>
      <rPr>
        <b/>
        <sz val="10"/>
        <color rgb="FF000000"/>
        <rFont val="Calibri"/>
        <family val="2"/>
        <charset val="204"/>
        <scheme val="minor"/>
      </rPr>
      <t>Iруф</t>
    </r>
  </si>
  <si>
    <t>Всероссийский конкурс юных чтецов "Живая классика" (5-11 кл.) нет участников</t>
  </si>
  <si>
    <t xml:space="preserve">Всероссийский конкурс сочинений (4-11 кл.)    нет участников </t>
  </si>
  <si>
    <t>Олимпиада "Надежда энергетики" (математика. физика, информатика 7-11 кл.)</t>
  </si>
  <si>
    <t>МАОУ Гимназия № 3</t>
  </si>
  <si>
    <t>2020-2021 учебный год</t>
  </si>
  <si>
    <t>МБОУ СШ № 157</t>
  </si>
  <si>
    <t>- число мероприятий на 31.05.2021</t>
  </si>
  <si>
    <t>Всероссийский конкурс сочинений (4-11 кл.)           "Без срока давности"</t>
  </si>
  <si>
    <t>Общероссийская олимпиада "Основы православной культуры" (4-11 кл.) нет данных</t>
  </si>
  <si>
    <t>Городская олимпиада по русскому языку                    (5-6 кл.) не проводилась</t>
  </si>
  <si>
    <t>Городская олимпиада по литературе (5-6 кл.)  не проводилась</t>
  </si>
  <si>
    <t xml:space="preserve">Городская олимпиада по  биологии (5-6 кл.) </t>
  </si>
  <si>
    <t xml:space="preserve">Городская олимпиада по математике им. Софьи Ковалевской (для девочек 7-9 кл.) </t>
  </si>
  <si>
    <t>Математический турнир "Кубок города Красноярска" (7-11 кл.)</t>
  </si>
  <si>
    <t>Городской турнир юных физиков ("Физматик")  (7-8 кл.)</t>
  </si>
  <si>
    <t>Городская научно-практическая конференция «Взгляд в будущее" (1-11 кл.) отменена</t>
  </si>
  <si>
    <t>Городская научно-практическая конференция "Космотех XXI век" (7-11 кл.)</t>
  </si>
  <si>
    <t>Городской конкурс "Грамотей" (5-11 кл.)            не проводилась</t>
  </si>
  <si>
    <t>Городской фестиваль художественного творчества «Колесо фортуны» (1-11 кл.) нет денных</t>
  </si>
  <si>
    <t xml:space="preserve">Неделя высоких технологий (1-11 кл.) </t>
  </si>
  <si>
    <t>нет данных</t>
  </si>
  <si>
    <t>Всероссийский конкурс сочинений  "Без срока давности" (4-11 кл.)</t>
  </si>
  <si>
    <t>Университетская олимпиада "Бельчонок", биология, общетво  (2-11 кл.)</t>
  </si>
  <si>
    <t>Конкурс творческих произведений "Код Сибири" (5-11 кл.)</t>
  </si>
  <si>
    <t>Общероссийская олимпиада "Основы православной культуры" (4-11 кл.)                             не проводится</t>
  </si>
  <si>
    <t>Всероссийская межпредметная олимпиада "Наше наследие" (1-11 кл.) нет данных</t>
  </si>
  <si>
    <t>Университетская олимпиада "Бельчонок" (математика, информатика, физика, химия 2-11 кл.), результаты обезличены</t>
  </si>
  <si>
    <t>Межпредметная полипредметная олимпиада "Высшая проба" (7-11 кл.)</t>
  </si>
  <si>
    <t>Турнир им. М.В.Ломоносова (6-11 кл.) + олимпиада "Ломоносов" (1-11 кл.)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</si>
</sst>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icrosoft Sans Serif"/>
      <family val="2"/>
      <charset val="204"/>
    </font>
    <font>
      <b/>
      <sz val="14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4"/>
      <color theme="3" tint="0.59999389629810485"/>
      <name val="Calibri"/>
      <family val="2"/>
      <scheme val="minor"/>
    </font>
    <font>
      <b/>
      <sz val="12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i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6" fillId="0" borderId="0"/>
    <xf numFmtId="0" fontId="26" fillId="0" borderId="0"/>
    <xf numFmtId="0" fontId="32" fillId="0" borderId="0" applyNumberFormat="0" applyFont="0" applyBorder="0" applyProtection="0"/>
    <xf numFmtId="0" fontId="31" fillId="0" borderId="0"/>
    <xf numFmtId="0" fontId="26" fillId="0" borderId="0"/>
    <xf numFmtId="0" fontId="17" fillId="0" borderId="0"/>
    <xf numFmtId="0" fontId="26" fillId="0" borderId="0"/>
    <xf numFmtId="0" fontId="16" fillId="0" borderId="0"/>
    <xf numFmtId="0" fontId="34" fillId="0" borderId="0"/>
    <xf numFmtId="0" fontId="35" fillId="0" borderId="0"/>
    <xf numFmtId="0" fontId="50" fillId="0" borderId="0">
      <alignment vertical="top"/>
      <protection locked="0"/>
    </xf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24">
    <xf numFmtId="0" fontId="0" fillId="0" borderId="0" xfId="0"/>
    <xf numFmtId="0" fontId="0" fillId="0" borderId="0" xfId="0" applyFill="1" applyBorder="1" applyAlignment="1">
      <alignment horizontal="left"/>
    </xf>
    <xf numFmtId="0" fontId="23" fillId="3" borderId="4" xfId="0" applyFont="1" applyFill="1" applyBorder="1" applyAlignment="1">
      <alignment wrapText="1"/>
    </xf>
    <xf numFmtId="0" fontId="25" fillId="4" borderId="0" xfId="0" applyFont="1" applyFill="1" applyAlignment="1">
      <alignment horizontal="center"/>
    </xf>
    <xf numFmtId="2" fontId="20" fillId="0" borderId="0" xfId="0" applyNumberFormat="1" applyFont="1" applyBorder="1"/>
    <xf numFmtId="4" fontId="20" fillId="0" borderId="0" xfId="0" applyNumberFormat="1" applyFont="1" applyBorder="1"/>
    <xf numFmtId="0" fontId="23" fillId="0" borderId="0" xfId="0" applyFont="1"/>
    <xf numFmtId="0" fontId="19" fillId="0" borderId="12" xfId="0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23" fillId="3" borderId="6" xfId="0" applyFont="1" applyFill="1" applyBorder="1" applyAlignment="1">
      <alignment wrapText="1"/>
    </xf>
    <xf numFmtId="0" fontId="23" fillId="3" borderId="3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0" fillId="0" borderId="2" xfId="0" applyFont="1" applyBorder="1"/>
    <xf numFmtId="0" fontId="23" fillId="3" borderId="3" xfId="0" applyFont="1" applyFill="1" applyBorder="1" applyAlignment="1">
      <alignment vertical="top" wrapText="1"/>
    </xf>
    <xf numFmtId="0" fontId="27" fillId="0" borderId="0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0" fontId="37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2" fontId="0" fillId="0" borderId="0" xfId="0" applyNumberFormat="1"/>
    <xf numFmtId="0" fontId="20" fillId="0" borderId="43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0" fontId="23" fillId="2" borderId="0" xfId="0" applyFont="1" applyFill="1"/>
    <xf numFmtId="0" fontId="36" fillId="0" borderId="0" xfId="0" applyFont="1" applyBorder="1" applyAlignment="1"/>
    <xf numFmtId="0" fontId="24" fillId="0" borderId="0" xfId="0" applyFont="1" applyBorder="1" applyAlignment="1"/>
    <xf numFmtId="4" fontId="2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/>
    <xf numFmtId="2" fontId="40" fillId="0" borderId="0" xfId="0" applyNumberFormat="1" applyFont="1"/>
    <xf numFmtId="0" fontId="40" fillId="0" borderId="0" xfId="0" applyFont="1"/>
    <xf numFmtId="0" fontId="28" fillId="0" borderId="18" xfId="0" applyFont="1" applyBorder="1" applyAlignment="1"/>
    <xf numFmtId="0" fontId="28" fillId="0" borderId="5" xfId="0" applyFont="1" applyBorder="1" applyAlignment="1"/>
    <xf numFmtId="0" fontId="28" fillId="0" borderId="18" xfId="0" applyFont="1" applyFill="1" applyBorder="1" applyAlignment="1"/>
    <xf numFmtId="0" fontId="28" fillId="0" borderId="5" xfId="0" applyFont="1" applyFill="1" applyBorder="1" applyAlignment="1"/>
    <xf numFmtId="0" fontId="37" fillId="0" borderId="54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43" xfId="0" applyFont="1" applyFill="1" applyBorder="1" applyAlignment="1">
      <alignment horizontal="left"/>
    </xf>
    <xf numFmtId="0" fontId="0" fillId="0" borderId="27" xfId="0" applyFont="1" applyBorder="1" applyAlignment="1">
      <alignment horizontal="right"/>
    </xf>
    <xf numFmtId="0" fontId="23" fillId="2" borderId="7" xfId="0" applyFont="1" applyFill="1" applyBorder="1" applyAlignment="1">
      <alignment horizontal="center" wrapText="1"/>
    </xf>
    <xf numFmtId="0" fontId="23" fillId="3" borderId="40" xfId="0" applyFont="1" applyFill="1" applyBorder="1" applyAlignment="1">
      <alignment wrapText="1"/>
    </xf>
    <xf numFmtId="0" fontId="41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0" fillId="0" borderId="15" xfId="0" applyFont="1" applyBorder="1"/>
    <xf numFmtId="0" fontId="33" fillId="0" borderId="1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21" xfId="0" applyFont="1" applyFill="1" applyBorder="1" applyAlignment="1" applyProtection="1"/>
    <xf numFmtId="0" fontId="33" fillId="0" borderId="17" xfId="0" applyFont="1" applyFill="1" applyBorder="1" applyAlignment="1" applyProtection="1"/>
    <xf numFmtId="0" fontId="33" fillId="0" borderId="9" xfId="0" applyFont="1" applyFill="1" applyBorder="1" applyAlignment="1" applyProtection="1"/>
    <xf numFmtId="0" fontId="33" fillId="0" borderId="22" xfId="0" applyFont="1" applyFill="1" applyBorder="1" applyAlignment="1" applyProtection="1"/>
    <xf numFmtId="2" fontId="20" fillId="0" borderId="2" xfId="0" applyNumberFormat="1" applyFont="1" applyBorder="1" applyAlignment="1">
      <alignment horizontal="center"/>
    </xf>
    <xf numFmtId="0" fontId="27" fillId="0" borderId="0" xfId="0" applyFont="1" applyBorder="1" applyAlignment="1"/>
    <xf numFmtId="49" fontId="29" fillId="0" borderId="23" xfId="0" applyNumberFormat="1" applyFont="1" applyBorder="1" applyAlignment="1"/>
    <xf numFmtId="0" fontId="37" fillId="0" borderId="5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/>
    </xf>
    <xf numFmtId="1" fontId="20" fillId="0" borderId="49" xfId="0" applyNumberFormat="1" applyFont="1" applyBorder="1" applyAlignment="1">
      <alignment horizontal="center"/>
    </xf>
    <xf numFmtId="0" fontId="19" fillId="0" borderId="33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9" fillId="0" borderId="52" xfId="0" applyFont="1" applyFill="1" applyBorder="1" applyAlignment="1">
      <alignment horizontal="right"/>
    </xf>
    <xf numFmtId="0" fontId="19" fillId="0" borderId="46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2" xfId="0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3" fillId="0" borderId="0" xfId="0" applyFont="1" applyFill="1"/>
    <xf numFmtId="2" fontId="22" fillId="0" borderId="26" xfId="0" applyNumberFormat="1" applyFont="1" applyFill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/>
    </xf>
    <xf numFmtId="2" fontId="25" fillId="0" borderId="43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2" fontId="22" fillId="9" borderId="22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2" fontId="22" fillId="0" borderId="29" xfId="0" applyNumberFormat="1" applyFont="1" applyFill="1" applyBorder="1" applyAlignment="1">
      <alignment horizontal="center" vertical="center"/>
    </xf>
    <xf numFmtId="2" fontId="22" fillId="0" borderId="31" xfId="0" applyNumberFormat="1" applyFont="1" applyFill="1" applyBorder="1" applyAlignment="1">
      <alignment horizontal="center" vertical="center"/>
    </xf>
    <xf numFmtId="2" fontId="22" fillId="9" borderId="35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2" fontId="19" fillId="8" borderId="29" xfId="0" applyNumberFormat="1" applyFont="1" applyFill="1" applyBorder="1" applyAlignment="1">
      <alignment horizontal="center"/>
    </xf>
    <xf numFmtId="2" fontId="19" fillId="8" borderId="28" xfId="0" applyNumberFormat="1" applyFont="1" applyFill="1" applyBorder="1" applyAlignment="1">
      <alignment horizontal="center"/>
    </xf>
    <xf numFmtId="2" fontId="19" fillId="8" borderId="26" xfId="0" applyNumberFormat="1" applyFont="1" applyFill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9" fillId="0" borderId="4" xfId="0" applyFont="1" applyBorder="1"/>
    <xf numFmtId="0" fontId="19" fillId="0" borderId="6" xfId="0" applyFont="1" applyBorder="1"/>
    <xf numFmtId="0" fontId="19" fillId="0" borderId="3" xfId="0" applyFont="1" applyBorder="1"/>
    <xf numFmtId="0" fontId="19" fillId="0" borderId="40" xfId="0" applyFont="1" applyBorder="1"/>
    <xf numFmtId="2" fontId="19" fillId="0" borderId="11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2" fillId="0" borderId="3" xfId="0" applyNumberFormat="1" applyFont="1" applyFill="1" applyBorder="1" applyAlignment="1">
      <alignment horizontal="center" vertical="center"/>
    </xf>
    <xf numFmtId="2" fontId="22" fillId="0" borderId="27" xfId="0" applyNumberFormat="1" applyFont="1" applyFill="1" applyBorder="1" applyAlignment="1">
      <alignment horizontal="center" vertical="center"/>
    </xf>
    <xf numFmtId="2" fontId="22" fillId="0" borderId="6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center" vertical="center"/>
    </xf>
    <xf numFmtId="2" fontId="22" fillId="0" borderId="40" xfId="0" applyNumberFormat="1" applyFont="1" applyFill="1" applyBorder="1" applyAlignment="1">
      <alignment horizontal="center" vertical="center"/>
    </xf>
    <xf numFmtId="2" fontId="22" fillId="0" borderId="58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  <xf numFmtId="2" fontId="22" fillId="0" borderId="50" xfId="0" applyNumberFormat="1" applyFont="1" applyFill="1" applyBorder="1" applyAlignment="1">
      <alignment horizontal="center" vertical="center"/>
    </xf>
    <xf numFmtId="2" fontId="22" fillId="0" borderId="35" xfId="0" applyNumberFormat="1" applyFont="1" applyFill="1" applyBorder="1" applyAlignment="1">
      <alignment horizontal="center" vertical="center"/>
    </xf>
    <xf numFmtId="2" fontId="19" fillId="0" borderId="31" xfId="0" applyNumberFormat="1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4" fontId="18" fillId="0" borderId="31" xfId="0" applyNumberFormat="1" applyFont="1" applyBorder="1" applyAlignment="1">
      <alignment horizontal="center"/>
    </xf>
    <xf numFmtId="2" fontId="19" fillId="8" borderId="32" xfId="0" applyNumberFormat="1" applyFont="1" applyFill="1" applyBorder="1" applyAlignment="1">
      <alignment horizontal="center"/>
    </xf>
    <xf numFmtId="0" fontId="33" fillId="0" borderId="34" xfId="0" applyFont="1" applyFill="1" applyBorder="1" applyAlignment="1" applyProtection="1"/>
    <xf numFmtId="0" fontId="33" fillId="0" borderId="35" xfId="0" applyFont="1" applyFill="1" applyBorder="1" applyAlignment="1" applyProtection="1"/>
    <xf numFmtId="2" fontId="22" fillId="0" borderId="56" xfId="0" applyNumberFormat="1" applyFont="1" applyFill="1" applyBorder="1" applyAlignment="1">
      <alignment horizontal="center" vertical="center"/>
    </xf>
    <xf numFmtId="2" fontId="22" fillId="0" borderId="72" xfId="0" applyNumberFormat="1" applyFont="1" applyFill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/>
    </xf>
    <xf numFmtId="2" fontId="15" fillId="0" borderId="42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2" fontId="20" fillId="2" borderId="64" xfId="0" applyNumberFormat="1" applyFont="1" applyFill="1" applyBorder="1" applyAlignment="1">
      <alignment horizontal="center" vertical="center"/>
    </xf>
    <xf numFmtId="2" fontId="20" fillId="2" borderId="63" xfId="0" applyNumberFormat="1" applyFont="1" applyFill="1" applyBorder="1" applyAlignment="1">
      <alignment horizontal="center" vertical="center"/>
    </xf>
    <xf numFmtId="2" fontId="20" fillId="2" borderId="44" xfId="0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9" fillId="0" borderId="49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23" fillId="2" borderId="45" xfId="0" applyFont="1" applyFill="1" applyBorder="1" applyAlignment="1">
      <alignment horizontal="center" wrapText="1"/>
    </xf>
    <xf numFmtId="0" fontId="23" fillId="3" borderId="73" xfId="0" applyFont="1" applyFill="1" applyBorder="1" applyAlignment="1">
      <alignment wrapText="1"/>
    </xf>
    <xf numFmtId="0" fontId="33" fillId="0" borderId="45" xfId="0" applyFont="1" applyFill="1" applyBorder="1" applyAlignment="1" applyProtection="1"/>
    <xf numFmtId="0" fontId="33" fillId="0" borderId="60" xfId="0" applyFont="1" applyFill="1" applyBorder="1" applyAlignment="1" applyProtection="1"/>
    <xf numFmtId="2" fontId="22" fillId="9" borderId="9" xfId="0" applyNumberFormat="1" applyFont="1" applyFill="1" applyBorder="1" applyAlignment="1">
      <alignment horizontal="center" vertical="center"/>
    </xf>
    <xf numFmtId="2" fontId="19" fillId="0" borderId="27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4" fontId="18" fillId="0" borderId="27" xfId="0" applyNumberFormat="1" applyFont="1" applyBorder="1" applyAlignment="1">
      <alignment horizontal="center"/>
    </xf>
    <xf numFmtId="2" fontId="22" fillId="9" borderId="55" xfId="0" applyNumberFormat="1" applyFont="1" applyFill="1" applyBorder="1" applyAlignment="1">
      <alignment horizontal="center" vertical="center"/>
    </xf>
    <xf numFmtId="2" fontId="19" fillId="8" borderId="58" xfId="0" applyNumberFormat="1" applyFont="1" applyFill="1" applyBorder="1" applyAlignment="1">
      <alignment horizontal="center"/>
    </xf>
    <xf numFmtId="2" fontId="22" fillId="0" borderId="54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2" fontId="20" fillId="2" borderId="67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73" xfId="0" applyFont="1" applyBorder="1"/>
    <xf numFmtId="2" fontId="19" fillId="0" borderId="56" xfId="0" applyNumberFormat="1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4" fontId="18" fillId="0" borderId="56" xfId="0" applyNumberFormat="1" applyFont="1" applyBorder="1" applyAlignment="1">
      <alignment horizontal="center"/>
    </xf>
    <xf numFmtId="2" fontId="22" fillId="9" borderId="60" xfId="0" applyNumberFormat="1" applyFont="1" applyFill="1" applyBorder="1" applyAlignment="1">
      <alignment horizontal="center" vertical="center"/>
    </xf>
    <xf numFmtId="2" fontId="19" fillId="8" borderId="72" xfId="0" applyNumberFormat="1" applyFont="1" applyFill="1" applyBorder="1" applyAlignment="1">
      <alignment horizontal="center"/>
    </xf>
    <xf numFmtId="2" fontId="22" fillId="0" borderId="73" xfId="0" applyNumberFormat="1" applyFont="1" applyFill="1" applyBorder="1" applyAlignment="1">
      <alignment horizontal="center" vertical="center"/>
    </xf>
    <xf numFmtId="2" fontId="22" fillId="0" borderId="60" xfId="0" applyNumberFormat="1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/>
    </xf>
    <xf numFmtId="2" fontId="20" fillId="2" borderId="43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right"/>
    </xf>
    <xf numFmtId="2" fontId="20" fillId="0" borderId="30" xfId="0" applyNumberFormat="1" applyFont="1" applyBorder="1" applyAlignment="1">
      <alignment horizontal="center"/>
    </xf>
    <xf numFmtId="2" fontId="20" fillId="2" borderId="65" xfId="0" applyNumberFormat="1" applyFont="1" applyFill="1" applyBorder="1" applyAlignment="1">
      <alignment horizontal="center" vertical="center"/>
    </xf>
    <xf numFmtId="2" fontId="20" fillId="0" borderId="2" xfId="0" applyNumberFormat="1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4" fontId="20" fillId="0" borderId="2" xfId="0" applyNumberFormat="1" applyFont="1" applyBorder="1" applyAlignment="1">
      <alignment horizontal="left"/>
    </xf>
    <xf numFmtId="2" fontId="25" fillId="9" borderId="19" xfId="0" applyNumberFormat="1" applyFont="1" applyFill="1" applyBorder="1" applyAlignment="1">
      <alignment horizontal="left" vertical="center"/>
    </xf>
    <xf numFmtId="2" fontId="20" fillId="8" borderId="30" xfId="0" applyNumberFormat="1" applyFont="1" applyFill="1" applyBorder="1" applyAlignment="1">
      <alignment horizontal="left"/>
    </xf>
    <xf numFmtId="2" fontId="25" fillId="0" borderId="2" xfId="0" applyNumberFormat="1" applyFont="1" applyFill="1" applyBorder="1" applyAlignment="1">
      <alignment horizontal="left" vertical="center"/>
    </xf>
    <xf numFmtId="2" fontId="25" fillId="0" borderId="30" xfId="0" applyNumberFormat="1" applyFont="1" applyFill="1" applyBorder="1" applyAlignment="1">
      <alignment horizontal="left" vertical="center"/>
    </xf>
    <xf numFmtId="2" fontId="25" fillId="0" borderId="5" xfId="0" applyNumberFormat="1" applyFont="1" applyFill="1" applyBorder="1" applyAlignment="1">
      <alignment horizontal="left" vertical="center"/>
    </xf>
    <xf numFmtId="2" fontId="25" fillId="0" borderId="19" xfId="0" applyNumberFormat="1" applyFont="1" applyFill="1" applyBorder="1" applyAlignment="1">
      <alignment horizontal="left" vertical="center"/>
    </xf>
    <xf numFmtId="2" fontId="20" fillId="2" borderId="59" xfId="0" applyNumberFormat="1" applyFont="1" applyFill="1" applyBorder="1" applyAlignment="1">
      <alignment horizontal="left" vertical="center"/>
    </xf>
    <xf numFmtId="2" fontId="25" fillId="0" borderId="62" xfId="0" applyNumberFormat="1" applyFont="1" applyFill="1" applyBorder="1" applyAlignment="1">
      <alignment horizontal="left" vertical="center"/>
    </xf>
    <xf numFmtId="2" fontId="25" fillId="0" borderId="51" xfId="0" applyNumberFormat="1" applyFont="1" applyFill="1" applyBorder="1" applyAlignment="1">
      <alignment horizontal="left" vertical="center"/>
    </xf>
    <xf numFmtId="2" fontId="25" fillId="0" borderId="54" xfId="0" applyNumberFormat="1" applyFont="1" applyFill="1" applyBorder="1" applyAlignment="1">
      <alignment horizontal="left" vertical="center"/>
    </xf>
    <xf numFmtId="2" fontId="25" fillId="0" borderId="55" xfId="0" applyNumberFormat="1" applyFont="1" applyFill="1" applyBorder="1" applyAlignment="1">
      <alignment horizontal="left" vertical="center"/>
    </xf>
    <xf numFmtId="0" fontId="21" fillId="10" borderId="0" xfId="0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21" fillId="0" borderId="0" xfId="0" applyFont="1"/>
    <xf numFmtId="0" fontId="46" fillId="0" borderId="0" xfId="0" applyFont="1"/>
    <xf numFmtId="0" fontId="49" fillId="0" borderId="2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1" fillId="0" borderId="0" xfId="0" applyFont="1" applyBorder="1" applyAlignment="1"/>
    <xf numFmtId="0" fontId="53" fillId="0" borderId="0" xfId="0" applyFont="1"/>
    <xf numFmtId="49" fontId="54" fillId="0" borderId="0" xfId="0" applyNumberFormat="1" applyFont="1" applyBorder="1" applyAlignment="1"/>
    <xf numFmtId="0" fontId="52" fillId="0" borderId="0" xfId="0" applyFont="1" applyBorder="1" applyAlignment="1"/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54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48" fillId="0" borderId="0" xfId="0" applyFont="1"/>
    <xf numFmtId="0" fontId="57" fillId="0" borderId="62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9" fillId="0" borderId="0" xfId="0" applyFont="1" applyBorder="1" applyAlignment="1"/>
    <xf numFmtId="0" fontId="60" fillId="0" borderId="0" xfId="0" applyFont="1" applyBorder="1" applyAlignment="1"/>
    <xf numFmtId="0" fontId="49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9" fontId="62" fillId="0" borderId="0" xfId="0" applyNumberFormat="1" applyFont="1" applyBorder="1" applyAlignment="1"/>
    <xf numFmtId="0" fontId="49" fillId="0" borderId="5" xfId="0" applyFont="1" applyBorder="1" applyAlignment="1">
      <alignment horizontal="center"/>
    </xf>
    <xf numFmtId="0" fontId="49" fillId="0" borderId="5" xfId="0" applyFont="1" applyFill="1" applyBorder="1" applyAlignment="1">
      <alignment horizontal="center"/>
    </xf>
    <xf numFmtId="0" fontId="48" fillId="0" borderId="0" xfId="0" applyFont="1" applyBorder="1"/>
    <xf numFmtId="0" fontId="19" fillId="0" borderId="6" xfId="0" applyFont="1" applyFill="1" applyBorder="1"/>
    <xf numFmtId="0" fontId="19" fillId="0" borderId="3" xfId="0" applyFont="1" applyFill="1" applyBorder="1"/>
    <xf numFmtId="0" fontId="19" fillId="0" borderId="4" xfId="0" applyFont="1" applyFill="1" applyBorder="1"/>
    <xf numFmtId="0" fontId="48" fillId="0" borderId="0" xfId="0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0" fontId="65" fillId="0" borderId="0" xfId="0" applyFont="1" applyBorder="1" applyAlignment="1"/>
    <xf numFmtId="0" fontId="66" fillId="0" borderId="0" xfId="0" applyFont="1" applyBorder="1" applyAlignment="1"/>
    <xf numFmtId="0" fontId="67" fillId="0" borderId="0" xfId="0" applyFont="1"/>
    <xf numFmtId="0" fontId="49" fillId="0" borderId="12" xfId="0" applyFont="1" applyBorder="1" applyAlignment="1">
      <alignment horizontal="center"/>
    </xf>
    <xf numFmtId="1" fontId="42" fillId="0" borderId="0" xfId="0" applyNumberFormat="1" applyFont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7" fillId="0" borderId="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1" fontId="49" fillId="0" borderId="19" xfId="0" applyNumberFormat="1" applyFont="1" applyBorder="1" applyAlignment="1">
      <alignment horizontal="center"/>
    </xf>
    <xf numFmtId="2" fontId="49" fillId="0" borderId="2" xfId="0" applyNumberFormat="1" applyFont="1" applyBorder="1" applyAlignment="1">
      <alignment horizontal="center"/>
    </xf>
    <xf numFmtId="2" fontId="48" fillId="0" borderId="20" xfId="0" applyNumberFormat="1" applyFont="1" applyBorder="1" applyAlignment="1">
      <alignment horizontal="center"/>
    </xf>
    <xf numFmtId="2" fontId="49" fillId="0" borderId="15" xfId="0" applyNumberFormat="1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48" fillId="0" borderId="47" xfId="0" applyNumberFormat="1" applyFont="1" applyBorder="1" applyAlignment="1">
      <alignment horizontal="center"/>
    </xf>
    <xf numFmtId="0" fontId="68" fillId="0" borderId="0" xfId="0" applyFont="1" applyBorder="1" applyAlignment="1">
      <alignment horizontal="right"/>
    </xf>
    <xf numFmtId="1" fontId="49" fillId="0" borderId="49" xfId="0" applyNumberFormat="1" applyFont="1" applyBorder="1" applyAlignment="1">
      <alignment horizontal="center"/>
    </xf>
    <xf numFmtId="2" fontId="49" fillId="0" borderId="43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right"/>
    </xf>
    <xf numFmtId="2" fontId="49" fillId="0" borderId="0" xfId="0" applyNumberFormat="1" applyFont="1" applyBorder="1"/>
    <xf numFmtId="0" fontId="48" fillId="0" borderId="0" xfId="0" applyFont="1" applyBorder="1" applyAlignment="1">
      <alignment horizontal="right"/>
    </xf>
    <xf numFmtId="2" fontId="48" fillId="0" borderId="0" xfId="0" applyNumberFormat="1" applyFont="1" applyBorder="1"/>
    <xf numFmtId="0" fontId="69" fillId="0" borderId="2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1" fontId="69" fillId="0" borderId="19" xfId="0" applyNumberFormat="1" applyFont="1" applyBorder="1" applyAlignment="1">
      <alignment horizontal="center"/>
    </xf>
    <xf numFmtId="2" fontId="69" fillId="0" borderId="54" xfId="0" applyNumberFormat="1" applyFont="1" applyBorder="1" applyAlignment="1">
      <alignment horizontal="center"/>
    </xf>
    <xf numFmtId="2" fontId="69" fillId="0" borderId="2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8" fillId="0" borderId="31" xfId="0" applyFont="1" applyBorder="1" applyAlignment="1">
      <alignment horizontal="right"/>
    </xf>
    <xf numFmtId="0" fontId="48" fillId="0" borderId="34" xfId="0" applyFont="1" applyBorder="1" applyAlignment="1">
      <alignment horizontal="right"/>
    </xf>
    <xf numFmtId="0" fontId="48" fillId="0" borderId="35" xfId="0" applyFont="1" applyBorder="1" applyAlignment="1">
      <alignment horizontal="right"/>
    </xf>
    <xf numFmtId="0" fontId="48" fillId="0" borderId="50" xfId="0" applyFont="1" applyBorder="1" applyAlignment="1">
      <alignment horizontal="right"/>
    </xf>
    <xf numFmtId="0" fontId="48" fillId="3" borderId="11" xfId="0" applyFont="1" applyFill="1" applyBorder="1" applyAlignment="1">
      <alignment horizontal="right" wrapText="1"/>
    </xf>
    <xf numFmtId="0" fontId="48" fillId="3" borderId="16" xfId="0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48" fillId="0" borderId="21" xfId="0" applyFont="1" applyFill="1" applyBorder="1" applyAlignment="1">
      <alignment horizontal="right" wrapText="1"/>
    </xf>
    <xf numFmtId="0" fontId="49" fillId="0" borderId="31" xfId="0" applyFont="1" applyBorder="1" applyAlignment="1">
      <alignment horizontal="right"/>
    </xf>
    <xf numFmtId="0" fontId="47" fillId="0" borderId="32" xfId="0" applyFont="1" applyBorder="1" applyAlignment="1">
      <alignment horizontal="right"/>
    </xf>
    <xf numFmtId="1" fontId="48" fillId="0" borderId="35" xfId="0" applyNumberFormat="1" applyFont="1" applyBorder="1" applyAlignment="1">
      <alignment horizontal="right"/>
    </xf>
    <xf numFmtId="2" fontId="48" fillId="0" borderId="0" xfId="0" applyNumberFormat="1" applyFont="1" applyBorder="1" applyAlignment="1">
      <alignment horizontal="right"/>
    </xf>
    <xf numFmtId="2" fontId="48" fillId="0" borderId="36" xfId="0" applyNumberFormat="1" applyFont="1" applyBorder="1" applyAlignment="1">
      <alignment horizontal="right"/>
    </xf>
    <xf numFmtId="2" fontId="48" fillId="0" borderId="11" xfId="0" applyNumberFormat="1" applyFont="1" applyBorder="1" applyAlignment="1">
      <alignment horizontal="right"/>
    </xf>
    <xf numFmtId="0" fontId="47" fillId="3" borderId="11" xfId="0" applyFont="1" applyFill="1" applyBorder="1" applyAlignment="1">
      <alignment horizontal="right" wrapText="1"/>
    </xf>
    <xf numFmtId="0" fontId="47" fillId="3" borderId="16" xfId="0" applyFont="1" applyFill="1" applyBorder="1" applyAlignment="1">
      <alignment horizontal="right" wrapText="1"/>
    </xf>
    <xf numFmtId="0" fontId="47" fillId="0" borderId="17" xfId="0" applyFont="1" applyBorder="1" applyAlignment="1">
      <alignment horizontal="right"/>
    </xf>
    <xf numFmtId="0" fontId="47" fillId="0" borderId="6" xfId="0" applyFont="1" applyBorder="1" applyAlignment="1">
      <alignment horizontal="right"/>
    </xf>
    <xf numFmtId="0" fontId="47" fillId="0" borderId="10" xfId="0" applyFont="1" applyFill="1" applyBorder="1" applyAlignment="1">
      <alignment horizontal="right" wrapText="1"/>
    </xf>
    <xf numFmtId="0" fontId="47" fillId="0" borderId="21" xfId="0" applyFont="1" applyFill="1" applyBorder="1" applyAlignment="1">
      <alignment horizontal="right" wrapText="1"/>
    </xf>
    <xf numFmtId="0" fontId="47" fillId="0" borderId="11" xfId="0" applyFont="1" applyBorder="1" applyAlignment="1">
      <alignment horizontal="right"/>
    </xf>
    <xf numFmtId="0" fontId="47" fillId="0" borderId="28" xfId="0" applyFont="1" applyBorder="1" applyAlignment="1">
      <alignment horizontal="right"/>
    </xf>
    <xf numFmtId="1" fontId="47" fillId="0" borderId="17" xfId="0" applyNumberFormat="1" applyFont="1" applyBorder="1" applyAlignment="1">
      <alignment horizontal="right"/>
    </xf>
    <xf numFmtId="2" fontId="47" fillId="0" borderId="31" xfId="0" applyNumberFormat="1" applyFont="1" applyBorder="1" applyAlignment="1">
      <alignment horizontal="right"/>
    </xf>
    <xf numFmtId="2" fontId="47" fillId="0" borderId="41" xfId="0" applyNumberFormat="1" applyFont="1" applyBorder="1" applyAlignment="1">
      <alignment horizontal="right"/>
    </xf>
    <xf numFmtId="2" fontId="47" fillId="0" borderId="11" xfId="0" applyNumberFormat="1" applyFont="1" applyBorder="1" applyAlignment="1">
      <alignment horizontal="right"/>
    </xf>
    <xf numFmtId="2" fontId="47" fillId="0" borderId="70" xfId="0" applyNumberFormat="1" applyFont="1" applyBorder="1" applyAlignment="1">
      <alignment horizontal="right"/>
    </xf>
    <xf numFmtId="0" fontId="47" fillId="3" borderId="8" xfId="0" applyFont="1" applyFill="1" applyBorder="1" applyAlignment="1">
      <alignment horizontal="right" wrapText="1"/>
    </xf>
    <xf numFmtId="0" fontId="47" fillId="3" borderId="1" xfId="0" applyFont="1" applyFill="1" applyBorder="1" applyAlignment="1">
      <alignment horizontal="right" wrapText="1"/>
    </xf>
    <xf numFmtId="0" fontId="47" fillId="0" borderId="9" xfId="0" applyFont="1" applyBorder="1" applyAlignment="1">
      <alignment horizontal="right"/>
    </xf>
    <xf numFmtId="0" fontId="47" fillId="0" borderId="3" xfId="0" applyFont="1" applyBorder="1" applyAlignment="1">
      <alignment horizontal="right"/>
    </xf>
    <xf numFmtId="0" fontId="47" fillId="0" borderId="8" xfId="0" applyFont="1" applyBorder="1" applyAlignment="1">
      <alignment horizontal="right"/>
    </xf>
    <xf numFmtId="0" fontId="47" fillId="0" borderId="26" xfId="0" applyFont="1" applyBorder="1" applyAlignment="1">
      <alignment horizontal="right"/>
    </xf>
    <xf numFmtId="1" fontId="47" fillId="0" borderId="9" xfId="0" applyNumberFormat="1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2" fontId="47" fillId="0" borderId="42" xfId="0" applyNumberFormat="1" applyFont="1" applyBorder="1" applyAlignment="1">
      <alignment horizontal="right"/>
    </xf>
    <xf numFmtId="2" fontId="47" fillId="0" borderId="8" xfId="0" applyNumberFormat="1" applyFont="1" applyBorder="1" applyAlignment="1">
      <alignment horizontal="right"/>
    </xf>
    <xf numFmtId="2" fontId="47" fillId="0" borderId="69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7" fillId="0" borderId="29" xfId="0" applyFont="1" applyBorder="1" applyAlignment="1">
      <alignment horizontal="right"/>
    </xf>
    <xf numFmtId="1" fontId="47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horizontal="right"/>
    </xf>
    <xf numFmtId="0" fontId="47" fillId="0" borderId="4" xfId="0" applyFont="1" applyBorder="1" applyAlignment="1">
      <alignment horizontal="right"/>
    </xf>
    <xf numFmtId="2" fontId="47" fillId="0" borderId="14" xfId="0" applyNumberFormat="1" applyFont="1" applyBorder="1" applyAlignment="1">
      <alignment horizontal="right"/>
    </xf>
    <xf numFmtId="2" fontId="47" fillId="0" borderId="71" xfId="0" applyNumberFormat="1" applyFont="1" applyBorder="1" applyAlignment="1">
      <alignment horizontal="right"/>
    </xf>
    <xf numFmtId="0" fontId="47" fillId="0" borderId="8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 wrapText="1"/>
    </xf>
    <xf numFmtId="0" fontId="47" fillId="3" borderId="10" xfId="0" applyFont="1" applyFill="1" applyBorder="1" applyAlignment="1">
      <alignment horizontal="right" wrapText="1"/>
    </xf>
    <xf numFmtId="0" fontId="47" fillId="3" borderId="21" xfId="0" applyFont="1" applyFill="1" applyBorder="1" applyAlignment="1">
      <alignment horizontal="right" wrapText="1"/>
    </xf>
    <xf numFmtId="0" fontId="47" fillId="3" borderId="27" xfId="0" applyFont="1" applyFill="1" applyBorder="1" applyAlignment="1">
      <alignment horizontal="right" wrapText="1"/>
    </xf>
    <xf numFmtId="0" fontId="47" fillId="3" borderId="7" xfId="0" applyFont="1" applyFill="1" applyBorder="1" applyAlignment="1">
      <alignment horizontal="right" wrapText="1"/>
    </xf>
    <xf numFmtId="0" fontId="47" fillId="0" borderId="66" xfId="0" applyFont="1" applyBorder="1" applyAlignment="1">
      <alignment horizontal="right"/>
    </xf>
    <xf numFmtId="2" fontId="47" fillId="0" borderId="61" xfId="0" applyNumberFormat="1" applyFont="1" applyBorder="1" applyAlignment="1">
      <alignment horizontal="right"/>
    </xf>
    <xf numFmtId="2" fontId="47" fillId="0" borderId="27" xfId="0" applyNumberFormat="1" applyFont="1" applyBorder="1" applyAlignment="1">
      <alignment horizontal="right"/>
    </xf>
    <xf numFmtId="2" fontId="47" fillId="0" borderId="68" xfId="0" applyNumberFormat="1" applyFont="1" applyBorder="1" applyAlignment="1">
      <alignment horizontal="right"/>
    </xf>
    <xf numFmtId="0" fontId="70" fillId="0" borderId="9" xfId="0" applyFont="1" applyBorder="1" applyAlignment="1">
      <alignment horizontal="right"/>
    </xf>
    <xf numFmtId="0" fontId="47" fillId="0" borderId="56" xfId="0" applyFont="1" applyFill="1" applyBorder="1" applyAlignment="1">
      <alignment horizontal="right" wrapText="1"/>
    </xf>
    <xf numFmtId="0" fontId="47" fillId="0" borderId="45" xfId="0" applyFont="1" applyFill="1" applyBorder="1" applyAlignment="1">
      <alignment horizontal="right" wrapText="1"/>
    </xf>
    <xf numFmtId="0" fontId="47" fillId="0" borderId="60" xfId="0" applyFont="1" applyBorder="1" applyAlignment="1">
      <alignment horizontal="right"/>
    </xf>
    <xf numFmtId="0" fontId="47" fillId="3" borderId="45" xfId="0" applyFont="1" applyFill="1" applyBorder="1" applyAlignment="1">
      <alignment horizontal="right" wrapText="1"/>
    </xf>
    <xf numFmtId="0" fontId="47" fillId="0" borderId="73" xfId="0" applyFont="1" applyBorder="1" applyAlignment="1">
      <alignment horizontal="right"/>
    </xf>
    <xf numFmtId="0" fontId="47" fillId="3" borderId="56" xfId="0" applyFont="1" applyFill="1" applyBorder="1" applyAlignment="1">
      <alignment horizontal="right" wrapText="1"/>
    </xf>
    <xf numFmtId="0" fontId="47" fillId="0" borderId="56" xfId="0" applyFont="1" applyBorder="1" applyAlignment="1">
      <alignment horizontal="right"/>
    </xf>
    <xf numFmtId="0" fontId="47" fillId="0" borderId="72" xfId="0" applyFont="1" applyBorder="1" applyAlignment="1">
      <alignment horizontal="right"/>
    </xf>
    <xf numFmtId="2" fontId="47" fillId="0" borderId="56" xfId="0" applyNumberFormat="1" applyFont="1" applyBorder="1" applyAlignment="1">
      <alignment horizontal="right"/>
    </xf>
    <xf numFmtId="2" fontId="47" fillId="0" borderId="23" xfId="0" applyNumberFormat="1" applyFont="1" applyBorder="1" applyAlignment="1">
      <alignment horizontal="right"/>
    </xf>
    <xf numFmtId="2" fontId="47" fillId="0" borderId="48" xfId="0" applyNumberFormat="1" applyFont="1" applyBorder="1" applyAlignment="1">
      <alignment horizontal="right"/>
    </xf>
    <xf numFmtId="0" fontId="0" fillId="0" borderId="15" xfId="0" applyFont="1" applyBorder="1" applyAlignment="1"/>
    <xf numFmtId="0" fontId="0" fillId="0" borderId="2" xfId="0" applyFont="1" applyBorder="1" applyAlignment="1"/>
    <xf numFmtId="2" fontId="47" fillId="0" borderId="3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33" fillId="2" borderId="32" xfId="0" applyFont="1" applyFill="1" applyBorder="1" applyAlignment="1" applyProtection="1"/>
    <xf numFmtId="0" fontId="33" fillId="2" borderId="26" xfId="0" applyFont="1" applyFill="1" applyBorder="1" applyAlignment="1" applyProtection="1"/>
    <xf numFmtId="0" fontId="33" fillId="2" borderId="28" xfId="0" applyFont="1" applyFill="1" applyBorder="1" applyAlignment="1" applyProtection="1"/>
    <xf numFmtId="0" fontId="33" fillId="2" borderId="29" xfId="0" applyFont="1" applyFill="1" applyBorder="1" applyAlignment="1" applyProtection="1"/>
    <xf numFmtId="0" fontId="33" fillId="2" borderId="72" xfId="0" applyFont="1" applyFill="1" applyBorder="1" applyAlignment="1" applyProtection="1"/>
    <xf numFmtId="0" fontId="33" fillId="2" borderId="58" xfId="0" applyFont="1" applyFill="1" applyBorder="1" applyAlignment="1" applyProtection="1"/>
    <xf numFmtId="0" fontId="33" fillId="0" borderId="7" xfId="0" applyFont="1" applyFill="1" applyBorder="1" applyAlignment="1" applyProtection="1"/>
    <xf numFmtId="0" fontId="33" fillId="0" borderId="66" xfId="0" applyFont="1" applyFill="1" applyBorder="1" applyAlignment="1" applyProtection="1"/>
    <xf numFmtId="0" fontId="33" fillId="2" borderId="74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57" xfId="0" applyFont="1" applyFill="1" applyBorder="1" applyAlignment="1" applyProtection="1"/>
    <xf numFmtId="0" fontId="0" fillId="0" borderId="8" xfId="0" applyFont="1" applyFill="1" applyBorder="1" applyAlignment="1">
      <alignment horizontal="right"/>
    </xf>
    <xf numFmtId="2" fontId="69" fillId="0" borderId="20" xfId="0" applyNumberFormat="1" applyFont="1" applyBorder="1" applyAlignment="1">
      <alignment horizontal="center"/>
    </xf>
    <xf numFmtId="2" fontId="69" fillId="0" borderId="15" xfId="0" applyNumberFormat="1" applyFont="1" applyBorder="1" applyAlignment="1">
      <alignment horizontal="center"/>
    </xf>
    <xf numFmtId="0" fontId="27" fillId="0" borderId="5" xfId="0" applyFont="1" applyBorder="1" applyAlignment="1"/>
    <xf numFmtId="0" fontId="27" fillId="0" borderId="5" xfId="0" applyFont="1" applyFill="1" applyBorder="1" applyAlignment="1"/>
    <xf numFmtId="0" fontId="58" fillId="0" borderId="2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21" fillId="0" borderId="5" xfId="0" applyFont="1" applyBorder="1" applyAlignment="1"/>
    <xf numFmtId="0" fontId="58" fillId="0" borderId="30" xfId="0" applyFont="1" applyBorder="1" applyAlignment="1">
      <alignment horizontal="center"/>
    </xf>
    <xf numFmtId="0" fontId="20" fillId="0" borderId="18" xfId="0" applyFont="1" applyFill="1" applyBorder="1" applyAlignment="1"/>
    <xf numFmtId="0" fontId="21" fillId="0" borderId="5" xfId="0" applyFont="1" applyFill="1" applyBorder="1" applyAlignment="1"/>
    <xf numFmtId="0" fontId="58" fillId="0" borderId="2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30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8" xfId="0" applyFont="1" applyBorder="1" applyAlignment="1"/>
    <xf numFmtId="0" fontId="12" fillId="0" borderId="11" xfId="0" applyFont="1" applyBorder="1" applyAlignment="1">
      <alignment horizontal="right"/>
    </xf>
    <xf numFmtId="0" fontId="22" fillId="2" borderId="1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wrapText="1"/>
    </xf>
    <xf numFmtId="0" fontId="22" fillId="2" borderId="16" xfId="0" applyFont="1" applyFill="1" applyBorder="1" applyAlignment="1">
      <alignment horizontal="center" wrapText="1"/>
    </xf>
    <xf numFmtId="0" fontId="22" fillId="3" borderId="6" xfId="0" applyFont="1" applyFill="1" applyBorder="1" applyAlignment="1">
      <alignment wrapText="1"/>
    </xf>
    <xf numFmtId="0" fontId="22" fillId="2" borderId="21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wrapText="1"/>
    </xf>
    <xf numFmtId="0" fontId="12" fillId="0" borderId="2" xfId="0" applyFont="1" applyFill="1" applyBorder="1" applyAlignment="1">
      <alignment horizontal="right"/>
    </xf>
    <xf numFmtId="0" fontId="12" fillId="0" borderId="18" xfId="0" applyFont="1" applyFill="1" applyBorder="1" applyAlignment="1"/>
    <xf numFmtId="0" fontId="12" fillId="0" borderId="11" xfId="0" applyFont="1" applyFill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27" xfId="0" applyFont="1" applyBorder="1" applyAlignment="1">
      <alignment horizontal="right"/>
    </xf>
    <xf numFmtId="0" fontId="22" fillId="2" borderId="7" xfId="0" applyFont="1" applyFill="1" applyBorder="1" applyAlignment="1">
      <alignment horizontal="center" wrapText="1"/>
    </xf>
    <xf numFmtId="0" fontId="22" fillId="3" borderId="40" xfId="0" applyFont="1" applyFill="1" applyBorder="1" applyAlignment="1">
      <alignment wrapText="1"/>
    </xf>
    <xf numFmtId="0" fontId="12" fillId="0" borderId="56" xfId="0" applyFont="1" applyBorder="1" applyAlignment="1">
      <alignment horizontal="right"/>
    </xf>
    <xf numFmtId="0" fontId="22" fillId="2" borderId="45" xfId="0" applyFont="1" applyFill="1" applyBorder="1" applyAlignment="1">
      <alignment horizontal="center" wrapText="1"/>
    </xf>
    <xf numFmtId="0" fontId="22" fillId="3" borderId="73" xfId="0" applyFont="1" applyFill="1" applyBorder="1" applyAlignment="1">
      <alignment wrapText="1"/>
    </xf>
    <xf numFmtId="0" fontId="12" fillId="0" borderId="15" xfId="0" applyFont="1" applyBorder="1" applyAlignment="1"/>
    <xf numFmtId="2" fontId="12" fillId="0" borderId="31" xfId="0" applyNumberFormat="1" applyFont="1" applyBorder="1" applyAlignment="1"/>
    <xf numFmtId="0" fontId="12" fillId="0" borderId="2" xfId="0" applyFont="1" applyBorder="1" applyAlignment="1"/>
    <xf numFmtId="0" fontId="12" fillId="0" borderId="11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right"/>
    </xf>
    <xf numFmtId="1" fontId="12" fillId="0" borderId="17" xfId="0" applyNumberFormat="1" applyFont="1" applyBorder="1" applyAlignment="1">
      <alignment horizontal="right"/>
    </xf>
    <xf numFmtId="2" fontId="12" fillId="0" borderId="27" xfId="0" applyNumberFormat="1" applyFont="1" applyBorder="1" applyAlignment="1">
      <alignment horizontal="right"/>
    </xf>
    <xf numFmtId="2" fontId="12" fillId="0" borderId="68" xfId="0" applyNumberFormat="1" applyFont="1" applyBorder="1" applyAlignment="1">
      <alignment horizontal="right"/>
    </xf>
    <xf numFmtId="2" fontId="12" fillId="0" borderId="61" xfId="0" applyNumberFormat="1" applyFont="1" applyBorder="1" applyAlignment="1">
      <alignment horizontal="right"/>
    </xf>
    <xf numFmtId="0" fontId="12" fillId="0" borderId="8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1" fontId="12" fillId="0" borderId="9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2" fontId="12" fillId="0" borderId="69" xfId="0" applyNumberFormat="1" applyFont="1" applyBorder="1" applyAlignment="1">
      <alignment horizontal="right"/>
    </xf>
    <xf numFmtId="2" fontId="12" fillId="0" borderId="42" xfId="0" applyNumberFormat="1" applyFont="1" applyBorder="1" applyAlignment="1">
      <alignment horizontal="right"/>
    </xf>
    <xf numFmtId="0" fontId="12" fillId="0" borderId="56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2" fontId="12" fillId="0" borderId="56" xfId="0" applyNumberFormat="1" applyFont="1" applyBorder="1" applyAlignment="1">
      <alignment horizontal="right"/>
    </xf>
    <xf numFmtId="2" fontId="12" fillId="0" borderId="48" xfId="0" applyNumberFormat="1" applyFont="1" applyBorder="1" applyAlignment="1">
      <alignment horizontal="right"/>
    </xf>
    <xf numFmtId="2" fontId="12" fillId="0" borderId="23" xfId="0" applyNumberFormat="1" applyFont="1" applyBorder="1" applyAlignment="1">
      <alignment horizontal="right"/>
    </xf>
    <xf numFmtId="2" fontId="12" fillId="0" borderId="70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21" xfId="0" applyNumberFormat="1" applyFont="1" applyBorder="1" applyAlignment="1">
      <alignment horizontal="right"/>
    </xf>
    <xf numFmtId="1" fontId="12" fillId="0" borderId="22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2" fillId="0" borderId="71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0" fontId="71" fillId="0" borderId="0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2" fontId="41" fillId="0" borderId="54" xfId="0" applyNumberFormat="1" applyFont="1" applyBorder="1" applyAlignment="1">
      <alignment horizontal="center"/>
    </xf>
    <xf numFmtId="2" fontId="41" fillId="0" borderId="20" xfId="0" applyNumberFormat="1" applyFont="1" applyBorder="1" applyAlignment="1">
      <alignment horizontal="center"/>
    </xf>
    <xf numFmtId="2" fontId="41" fillId="0" borderId="2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0" fontId="41" fillId="0" borderId="0" xfId="0" applyFont="1"/>
    <xf numFmtId="0" fontId="47" fillId="0" borderId="31" xfId="0" applyFont="1" applyBorder="1" applyAlignment="1"/>
    <xf numFmtId="0" fontId="47" fillId="0" borderId="34" xfId="0" applyFont="1" applyBorder="1" applyAlignment="1"/>
    <xf numFmtId="0" fontId="47" fillId="0" borderId="35" xfId="0" applyFont="1" applyBorder="1" applyAlignment="1"/>
    <xf numFmtId="0" fontId="12" fillId="0" borderId="31" xfId="0" applyNumberFormat="1" applyFont="1" applyBorder="1" applyAlignment="1"/>
    <xf numFmtId="0" fontId="12" fillId="0" borderId="34" xfId="0" applyNumberFormat="1" applyFont="1" applyBorder="1" applyAlignment="1"/>
    <xf numFmtId="1" fontId="12" fillId="0" borderId="35" xfId="0" applyNumberFormat="1" applyFont="1" applyBorder="1" applyAlignment="1"/>
    <xf numFmtId="2" fontId="12" fillId="0" borderId="54" xfId="0" applyNumberFormat="1" applyFont="1" applyBorder="1" applyAlignment="1"/>
    <xf numFmtId="2" fontId="12" fillId="0" borderId="36" xfId="0" applyNumberFormat="1" applyFont="1" applyBorder="1" applyAlignment="1"/>
    <xf numFmtId="2" fontId="12" fillId="0" borderId="0" xfId="0" applyNumberFormat="1" applyFont="1" applyBorder="1" applyAlignment="1"/>
    <xf numFmtId="0" fontId="12" fillId="0" borderId="27" xfId="0" applyNumberFormat="1" applyFont="1" applyBorder="1" applyAlignment="1">
      <alignment horizontal="right"/>
    </xf>
    <xf numFmtId="0" fontId="12" fillId="0" borderId="7" xfId="0" applyNumberFormat="1" applyFont="1" applyBorder="1" applyAlignment="1">
      <alignment horizontal="right"/>
    </xf>
    <xf numFmtId="1" fontId="12" fillId="0" borderId="66" xfId="0" applyNumberFormat="1" applyFont="1" applyBorder="1" applyAlignment="1">
      <alignment horizontal="right"/>
    </xf>
    <xf numFmtId="2" fontId="41" fillId="0" borderId="30" xfId="0" applyNumberFormat="1" applyFont="1" applyBorder="1" applyAlignment="1">
      <alignment horizontal="center"/>
    </xf>
    <xf numFmtId="0" fontId="23" fillId="3" borderId="9" xfId="0" applyFont="1" applyFill="1" applyBorder="1" applyAlignment="1">
      <alignment wrapText="1"/>
    </xf>
    <xf numFmtId="0" fontId="11" fillId="0" borderId="1" xfId="0" applyFont="1" applyBorder="1" applyAlignment="1">
      <alignment horizontal="right"/>
    </xf>
    <xf numFmtId="1" fontId="11" fillId="0" borderId="9" xfId="0" applyNumberFormat="1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1" fontId="11" fillId="0" borderId="66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70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1" fillId="0" borderId="41" xfId="0" applyNumberFormat="1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2" fontId="11" fillId="0" borderId="69" xfId="0" applyNumberFormat="1" applyFont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2" fontId="11" fillId="0" borderId="42" xfId="0" applyNumberFormat="1" applyFont="1" applyBorder="1" applyAlignment="1">
      <alignment horizontal="right"/>
    </xf>
    <xf numFmtId="1" fontId="11" fillId="0" borderId="22" xfId="0" applyNumberFormat="1" applyFont="1" applyBorder="1" applyAlignment="1">
      <alignment horizontal="right"/>
    </xf>
    <xf numFmtId="2" fontId="11" fillId="0" borderId="71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14" xfId="0" applyNumberFormat="1" applyFont="1" applyBorder="1" applyAlignment="1">
      <alignment horizontal="right"/>
    </xf>
    <xf numFmtId="1" fontId="11" fillId="0" borderId="35" xfId="0" applyNumberFormat="1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1" fontId="11" fillId="0" borderId="17" xfId="0" applyNumberFormat="1" applyFont="1" applyBorder="1" applyAlignment="1">
      <alignment horizontal="right"/>
    </xf>
    <xf numFmtId="1" fontId="11" fillId="0" borderId="60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47" fillId="0" borderId="35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2" fontId="11" fillId="0" borderId="32" xfId="0" applyNumberFormat="1" applyFont="1" applyBorder="1" applyAlignment="1">
      <alignment horizontal="right"/>
    </xf>
    <xf numFmtId="2" fontId="11" fillId="0" borderId="36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1" fontId="11" fillId="0" borderId="55" xfId="0" applyNumberFormat="1" applyFont="1" applyBorder="1" applyAlignment="1">
      <alignment horizontal="right"/>
    </xf>
    <xf numFmtId="0" fontId="47" fillId="3" borderId="31" xfId="0" applyFont="1" applyFill="1" applyBorder="1" applyAlignment="1">
      <alignment horizontal="right" wrapText="1"/>
    </xf>
    <xf numFmtId="0" fontId="47" fillId="3" borderId="34" xfId="0" applyFont="1" applyFill="1" applyBorder="1" applyAlignment="1">
      <alignment horizontal="right" wrapText="1"/>
    </xf>
    <xf numFmtId="0" fontId="47" fillId="0" borderId="0" xfId="0" applyFont="1" applyBorder="1" applyAlignment="1">
      <alignment horizontal="right"/>
    </xf>
    <xf numFmtId="2" fontId="11" fillId="0" borderId="68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61" xfId="0" applyNumberFormat="1" applyFont="1" applyBorder="1" applyAlignment="1">
      <alignment horizontal="right"/>
    </xf>
    <xf numFmtId="2" fontId="11" fillId="0" borderId="48" xfId="0" applyNumberFormat="1" applyFont="1" applyBorder="1" applyAlignment="1">
      <alignment horizontal="right"/>
    </xf>
    <xf numFmtId="2" fontId="11" fillId="0" borderId="56" xfId="0" applyNumberFormat="1" applyFont="1" applyBorder="1" applyAlignment="1">
      <alignment horizontal="right"/>
    </xf>
    <xf numFmtId="2" fontId="11" fillId="0" borderId="23" xfId="0" applyNumberFormat="1" applyFont="1" applyBorder="1" applyAlignment="1">
      <alignment horizontal="right"/>
    </xf>
    <xf numFmtId="2" fontId="11" fillId="0" borderId="58" xfId="0" applyNumberFormat="1" applyFont="1" applyBorder="1" applyAlignment="1">
      <alignment horizontal="right"/>
    </xf>
    <xf numFmtId="2" fontId="11" fillId="0" borderId="72" xfId="0" applyNumberFormat="1" applyFont="1" applyBorder="1" applyAlignment="1">
      <alignment horizontal="right"/>
    </xf>
    <xf numFmtId="0" fontId="72" fillId="0" borderId="0" xfId="0" applyFont="1" applyBorder="1" applyAlignment="1"/>
    <xf numFmtId="0" fontId="73" fillId="0" borderId="0" xfId="0" applyFont="1"/>
    <xf numFmtId="0" fontId="43" fillId="0" borderId="5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/>
    </xf>
    <xf numFmtId="0" fontId="19" fillId="0" borderId="50" xfId="0" applyFont="1" applyBorder="1"/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5" xfId="0" applyFont="1" applyFill="1" applyBorder="1"/>
    <xf numFmtId="0" fontId="41" fillId="0" borderId="15" xfId="0" applyFont="1" applyBorder="1" applyAlignment="1">
      <alignment horizontal="center" vertical="center" wrapText="1"/>
    </xf>
    <xf numFmtId="2" fontId="41" fillId="0" borderId="2" xfId="0" applyNumberFormat="1" applyFont="1" applyBorder="1" applyAlignment="1">
      <alignment horizontal="left"/>
    </xf>
    <xf numFmtId="0" fontId="41" fillId="0" borderId="5" xfId="0" applyFont="1" applyBorder="1" applyAlignment="1">
      <alignment horizontal="left"/>
    </xf>
    <xf numFmtId="4" fontId="41" fillId="0" borderId="2" xfId="0" applyNumberFormat="1" applyFont="1" applyBorder="1" applyAlignment="1">
      <alignment horizontal="left"/>
    </xf>
    <xf numFmtId="2" fontId="74" fillId="9" borderId="19" xfId="0" applyNumberFormat="1" applyFont="1" applyFill="1" applyBorder="1" applyAlignment="1">
      <alignment horizontal="left" vertical="center"/>
    </xf>
    <xf numFmtId="2" fontId="41" fillId="8" borderId="30" xfId="0" applyNumberFormat="1" applyFont="1" applyFill="1" applyBorder="1" applyAlignment="1">
      <alignment horizontal="left"/>
    </xf>
    <xf numFmtId="2" fontId="74" fillId="0" borderId="2" xfId="0" applyNumberFormat="1" applyFont="1" applyFill="1" applyBorder="1" applyAlignment="1">
      <alignment horizontal="left" vertical="center"/>
    </xf>
    <xf numFmtId="2" fontId="74" fillId="0" borderId="30" xfId="0" applyNumberFormat="1" applyFont="1" applyFill="1" applyBorder="1" applyAlignment="1">
      <alignment horizontal="left" vertical="center"/>
    </xf>
    <xf numFmtId="2" fontId="74" fillId="0" borderId="5" xfId="0" applyNumberFormat="1" applyFont="1" applyFill="1" applyBorder="1" applyAlignment="1">
      <alignment horizontal="left" vertical="center"/>
    </xf>
    <xf numFmtId="2" fontId="74" fillId="0" borderId="19" xfId="0" applyNumberFormat="1" applyFont="1" applyFill="1" applyBorder="1" applyAlignment="1">
      <alignment horizontal="left" vertical="center"/>
    </xf>
    <xf numFmtId="2" fontId="41" fillId="2" borderId="59" xfId="0" applyNumberFormat="1" applyFont="1" applyFill="1" applyBorder="1" applyAlignment="1">
      <alignment horizontal="left" vertical="center"/>
    </xf>
    <xf numFmtId="164" fontId="75" fillId="0" borderId="30" xfId="0" applyNumberFormat="1" applyFont="1" applyBorder="1" applyAlignment="1">
      <alignment horizontal="right"/>
    </xf>
    <xf numFmtId="164" fontId="75" fillId="0" borderId="18" xfId="0" applyNumberFormat="1" applyFont="1" applyBorder="1" applyAlignment="1">
      <alignment horizontal="right"/>
    </xf>
    <xf numFmtId="164" fontId="75" fillId="0" borderId="28" xfId="0" applyNumberFormat="1" applyFont="1" applyBorder="1" applyAlignment="1">
      <alignment horizontal="right"/>
    </xf>
    <xf numFmtId="164" fontId="75" fillId="0" borderId="16" xfId="0" applyNumberFormat="1" applyFont="1" applyBorder="1" applyAlignment="1">
      <alignment horizontal="right"/>
    </xf>
    <xf numFmtId="164" fontId="75" fillId="0" borderId="26" xfId="0" applyNumberFormat="1" applyFont="1" applyBorder="1" applyAlignment="1">
      <alignment horizontal="right"/>
    </xf>
    <xf numFmtId="164" fontId="75" fillId="0" borderId="1" xfId="0" applyNumberFormat="1" applyFont="1" applyBorder="1" applyAlignment="1">
      <alignment horizontal="right"/>
    </xf>
    <xf numFmtId="2" fontId="76" fillId="0" borderId="19" xfId="0" applyNumberFormat="1" applyFont="1" applyBorder="1" applyAlignment="1">
      <alignment horizontal="right"/>
    </xf>
    <xf numFmtId="2" fontId="76" fillId="0" borderId="16" xfId="0" applyNumberFormat="1" applyFont="1" applyBorder="1" applyAlignment="1">
      <alignment horizontal="right"/>
    </xf>
    <xf numFmtId="2" fontId="76" fillId="0" borderId="1" xfId="0" applyNumberFormat="1" applyFont="1" applyBorder="1" applyAlignment="1">
      <alignment horizontal="right"/>
    </xf>
    <xf numFmtId="0" fontId="77" fillId="0" borderId="29" xfId="0" applyFont="1" applyBorder="1" applyAlignment="1">
      <alignment textRotation="90"/>
    </xf>
    <xf numFmtId="0" fontId="77" fillId="0" borderId="21" xfId="0" applyFont="1" applyBorder="1" applyAlignment="1">
      <alignment textRotation="90"/>
    </xf>
    <xf numFmtId="0" fontId="77" fillId="0" borderId="21" xfId="0" applyFont="1" applyBorder="1" applyAlignment="1">
      <alignment textRotation="90" wrapText="1"/>
    </xf>
    <xf numFmtId="0" fontId="49" fillId="0" borderId="12" xfId="0" applyFont="1" applyFill="1" applyBorder="1" applyAlignment="1">
      <alignment horizontal="center"/>
    </xf>
    <xf numFmtId="0" fontId="47" fillId="0" borderId="50" xfId="0" applyFont="1" applyBorder="1" applyAlignment="1">
      <alignment horizontal="right"/>
    </xf>
    <xf numFmtId="0" fontId="47" fillId="0" borderId="31" xfId="0" applyFont="1" applyBorder="1" applyAlignment="1">
      <alignment horizontal="right"/>
    </xf>
    <xf numFmtId="2" fontId="47" fillId="0" borderId="0" xfId="0" applyNumberFormat="1" applyFont="1" applyBorder="1" applyAlignment="1">
      <alignment horizontal="right"/>
    </xf>
    <xf numFmtId="1" fontId="47" fillId="0" borderId="60" xfId="0" applyNumberFormat="1" applyFont="1" applyBorder="1" applyAlignment="1">
      <alignment horizontal="right"/>
    </xf>
    <xf numFmtId="0" fontId="12" fillId="0" borderId="31" xfId="0" applyNumberFormat="1" applyFont="1" applyBorder="1" applyAlignment="1">
      <alignment horizontal="right"/>
    </xf>
    <xf numFmtId="0" fontId="12" fillId="0" borderId="34" xfId="0" applyNumberFormat="1" applyFont="1" applyBorder="1" applyAlignment="1">
      <alignment horizontal="right"/>
    </xf>
    <xf numFmtId="1" fontId="12" fillId="0" borderId="35" xfId="0" applyNumberFormat="1" applyFont="1" applyBorder="1" applyAlignment="1">
      <alignment horizontal="right"/>
    </xf>
    <xf numFmtId="2" fontId="12" fillId="0" borderId="31" xfId="0" applyNumberFormat="1" applyFont="1" applyBorder="1" applyAlignment="1">
      <alignment horizontal="right"/>
    </xf>
    <xf numFmtId="2" fontId="12" fillId="0" borderId="36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1" fontId="12" fillId="0" borderId="60" xfId="0" applyNumberFormat="1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48" fillId="0" borderId="17" xfId="0" applyFont="1" applyBorder="1" applyAlignment="1">
      <alignment horizontal="right"/>
    </xf>
    <xf numFmtId="0" fontId="48" fillId="0" borderId="9" xfId="0" applyFont="1" applyBorder="1" applyAlignment="1">
      <alignment horizontal="right"/>
    </xf>
    <xf numFmtId="0" fontId="48" fillId="0" borderId="22" xfId="0" applyFont="1" applyBorder="1" applyAlignment="1">
      <alignment horizontal="right"/>
    </xf>
    <xf numFmtId="0" fontId="48" fillId="3" borderId="8" xfId="0" applyFont="1" applyFill="1" applyBorder="1" applyAlignment="1">
      <alignment horizontal="right" wrapText="1"/>
    </xf>
    <xf numFmtId="0" fontId="48" fillId="3" borderId="1" xfId="0" applyFont="1" applyFill="1" applyBorder="1" applyAlignment="1">
      <alignment horizontal="right" wrapText="1"/>
    </xf>
    <xf numFmtId="0" fontId="48" fillId="3" borderId="56" xfId="0" applyFont="1" applyFill="1" applyBorder="1" applyAlignment="1">
      <alignment horizontal="right" wrapText="1"/>
    </xf>
    <xf numFmtId="0" fontId="48" fillId="3" borderId="45" xfId="0" applyFont="1" applyFill="1" applyBorder="1" applyAlignment="1">
      <alignment horizontal="right" wrapText="1"/>
    </xf>
    <xf numFmtId="0" fontId="48" fillId="0" borderId="60" xfId="0" applyFont="1" applyBorder="1" applyAlignment="1">
      <alignment horizontal="right"/>
    </xf>
    <xf numFmtId="0" fontId="48" fillId="2" borderId="0" xfId="0" applyFont="1" applyFill="1"/>
    <xf numFmtId="0" fontId="67" fillId="2" borderId="0" xfId="0" applyFont="1" applyFill="1"/>
    <xf numFmtId="0" fontId="0" fillId="2" borderId="0" xfId="0" applyFill="1"/>
    <xf numFmtId="2" fontId="0" fillId="2" borderId="0" xfId="0" applyNumberFormat="1" applyFill="1"/>
    <xf numFmtId="0" fontId="48" fillId="0" borderId="16" xfId="0" applyFont="1" applyFill="1" applyBorder="1" applyAlignment="1">
      <alignment horizontal="right" wrapText="1"/>
    </xf>
    <xf numFmtId="0" fontId="47" fillId="0" borderId="41" xfId="0" applyFont="1" applyBorder="1" applyAlignment="1">
      <alignment horizontal="right"/>
    </xf>
    <xf numFmtId="0" fontId="48" fillId="0" borderId="41" xfId="0" applyFont="1" applyBorder="1" applyAlignment="1">
      <alignment horizontal="right"/>
    </xf>
    <xf numFmtId="2" fontId="11" fillId="0" borderId="26" xfId="0" applyNumberFormat="1" applyFont="1" applyBorder="1" applyAlignment="1">
      <alignment horizontal="right"/>
    </xf>
    <xf numFmtId="0" fontId="23" fillId="3" borderId="42" xfId="0" applyFont="1" applyFill="1" applyBorder="1" applyAlignment="1">
      <alignment wrapText="1"/>
    </xf>
    <xf numFmtId="0" fontId="12" fillId="2" borderId="72" xfId="0" applyFont="1" applyFill="1" applyBorder="1" applyAlignment="1">
      <alignment horizontal="center" vertical="center" wrapText="1"/>
    </xf>
    <xf numFmtId="0" fontId="23" fillId="9" borderId="58" xfId="0" applyFont="1" applyFill="1" applyBorder="1" applyAlignment="1">
      <alignment wrapText="1"/>
    </xf>
    <xf numFmtId="0" fontId="23" fillId="9" borderId="26" xfId="0" applyFont="1" applyFill="1" applyBorder="1" applyAlignment="1">
      <alignment wrapText="1"/>
    </xf>
    <xf numFmtId="0" fontId="23" fillId="9" borderId="28" xfId="0" applyFont="1" applyFill="1" applyBorder="1" applyAlignment="1">
      <alignment wrapText="1"/>
    </xf>
    <xf numFmtId="0" fontId="0" fillId="2" borderId="26" xfId="0" applyFill="1" applyBorder="1"/>
    <xf numFmtId="0" fontId="0" fillId="2" borderId="74" xfId="0" applyFill="1" applyBorder="1"/>
    <xf numFmtId="0" fontId="23" fillId="9" borderId="74" xfId="0" applyFont="1" applyFill="1" applyBorder="1" applyAlignment="1">
      <alignment wrapText="1"/>
    </xf>
    <xf numFmtId="0" fontId="23" fillId="9" borderId="29" xfId="0" applyFont="1" applyFill="1" applyBorder="1" applyAlignment="1">
      <alignment wrapText="1"/>
    </xf>
    <xf numFmtId="0" fontId="23" fillId="9" borderId="26" xfId="0" applyFont="1" applyFill="1" applyBorder="1" applyAlignment="1">
      <alignment vertical="top" wrapText="1"/>
    </xf>
    <xf numFmtId="0" fontId="23" fillId="9" borderId="32" xfId="0" applyFont="1" applyFill="1" applyBorder="1" applyAlignment="1">
      <alignment wrapText="1"/>
    </xf>
    <xf numFmtId="0" fontId="23" fillId="9" borderId="72" xfId="0" applyFont="1" applyFill="1" applyBorder="1" applyAlignment="1">
      <alignment wrapText="1"/>
    </xf>
    <xf numFmtId="0" fontId="0" fillId="2" borderId="30" xfId="0" applyFont="1" applyFill="1" applyBorder="1"/>
    <xf numFmtId="0" fontId="33" fillId="2" borderId="30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9" xfId="0" applyFont="1" applyFill="1" applyBorder="1" applyAlignment="1" applyProtection="1"/>
    <xf numFmtId="0" fontId="0" fillId="0" borderId="0" xfId="0"/>
    <xf numFmtId="0" fontId="23" fillId="2" borderId="1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right"/>
    </xf>
    <xf numFmtId="0" fontId="0" fillId="0" borderId="0" xfId="0"/>
    <xf numFmtId="0" fontId="0" fillId="0" borderId="11" xfId="0" applyFont="1" applyBorder="1" applyAlignment="1">
      <alignment horizontal="right"/>
    </xf>
    <xf numFmtId="0" fontId="23" fillId="2" borderId="7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right"/>
    </xf>
    <xf numFmtId="0" fontId="23" fillId="2" borderId="1" xfId="0" applyFont="1" applyFill="1" applyBorder="1" applyAlignment="1">
      <alignment horizontal="center" wrapText="1"/>
    </xf>
    <xf numFmtId="0" fontId="0" fillId="0" borderId="0" xfId="0"/>
    <xf numFmtId="0" fontId="23" fillId="2" borderId="1" xfId="0" applyFont="1" applyFill="1" applyBorder="1" applyAlignment="1">
      <alignment horizontal="center" wrapText="1"/>
    </xf>
    <xf numFmtId="2" fontId="20" fillId="2" borderId="44" xfId="0" applyNumberFormat="1" applyFont="1" applyFill="1" applyBorder="1" applyAlignment="1">
      <alignment horizontal="center" vertical="center"/>
    </xf>
    <xf numFmtId="0" fontId="10" fillId="0" borderId="50" xfId="0" applyFont="1" applyBorder="1"/>
    <xf numFmtId="0" fontId="21" fillId="0" borderId="48" xfId="0" applyFont="1" applyBorder="1" applyAlignment="1">
      <alignment horizontal="right"/>
    </xf>
    <xf numFmtId="0" fontId="78" fillId="3" borderId="8" xfId="0" applyFont="1" applyFill="1" applyBorder="1" applyAlignment="1">
      <alignment horizontal="right" wrapText="1"/>
    </xf>
    <xf numFmtId="0" fontId="78" fillId="3" borderId="28" xfId="0" applyFont="1" applyFill="1" applyBorder="1" applyAlignment="1">
      <alignment horizontal="right" wrapText="1"/>
    </xf>
    <xf numFmtId="0" fontId="78" fillId="3" borderId="16" xfId="0" applyFont="1" applyFill="1" applyBorder="1" applyAlignment="1">
      <alignment horizontal="right" wrapText="1"/>
    </xf>
    <xf numFmtId="0" fontId="78" fillId="0" borderId="3" xfId="0" applyFont="1" applyBorder="1" applyAlignment="1">
      <alignment horizontal="right"/>
    </xf>
    <xf numFmtId="0" fontId="78" fillId="3" borderId="1" xfId="0" applyFont="1" applyFill="1" applyBorder="1" applyAlignment="1">
      <alignment horizontal="right" wrapText="1"/>
    </xf>
    <xf numFmtId="0" fontId="78" fillId="3" borderId="11" xfId="0" applyFont="1" applyFill="1" applyBorder="1" applyAlignment="1">
      <alignment horizontal="right" wrapText="1"/>
    </xf>
    <xf numFmtId="0" fontId="78" fillId="0" borderId="9" xfId="0" applyFont="1" applyBorder="1" applyAlignment="1">
      <alignment horizontal="right"/>
    </xf>
    <xf numFmtId="0" fontId="78" fillId="3" borderId="26" xfId="0" applyFont="1" applyFill="1" applyBorder="1" applyAlignment="1">
      <alignment horizontal="right" wrapText="1"/>
    </xf>
    <xf numFmtId="0" fontId="53" fillId="0" borderId="0" xfId="0" applyFont="1"/>
    <xf numFmtId="0" fontId="53" fillId="0" borderId="0" xfId="0" applyFont="1" applyBorder="1"/>
    <xf numFmtId="0" fontId="47" fillId="0" borderId="56" xfId="0" applyFont="1" applyFill="1" applyBorder="1" applyAlignment="1">
      <alignment horizontal="center" wrapText="1"/>
    </xf>
    <xf numFmtId="0" fontId="47" fillId="0" borderId="45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/>
    </xf>
    <xf numFmtId="0" fontId="78" fillId="0" borderId="31" xfId="0" applyFont="1" applyBorder="1" applyAlignment="1">
      <alignment horizontal="right"/>
    </xf>
    <xf numFmtId="0" fontId="79" fillId="0" borderId="30" xfId="0" applyFont="1" applyBorder="1" applyAlignment="1">
      <alignment horizontal="center"/>
    </xf>
    <xf numFmtId="0" fontId="79" fillId="0" borderId="2" xfId="0" applyFont="1" applyBorder="1" applyAlignment="1">
      <alignment horizontal="center"/>
    </xf>
    <xf numFmtId="0" fontId="79" fillId="0" borderId="5" xfId="0" applyFont="1" applyBorder="1" applyAlignment="1">
      <alignment horizontal="center"/>
    </xf>
    <xf numFmtId="0" fontId="48" fillId="3" borderId="74" xfId="0" applyFont="1" applyFill="1" applyBorder="1" applyAlignment="1">
      <alignment horizontal="center" wrapText="1"/>
    </xf>
    <xf numFmtId="0" fontId="79" fillId="0" borderId="18" xfId="0" applyFont="1" applyBorder="1" applyAlignment="1">
      <alignment horizontal="center"/>
    </xf>
    <xf numFmtId="0" fontId="48" fillId="3" borderId="75" xfId="0" applyFont="1" applyFill="1" applyBorder="1" applyAlignment="1">
      <alignment horizontal="center" wrapText="1"/>
    </xf>
    <xf numFmtId="0" fontId="79" fillId="0" borderId="19" xfId="0" applyFont="1" applyBorder="1" applyAlignment="1">
      <alignment horizontal="center"/>
    </xf>
    <xf numFmtId="0" fontId="78" fillId="0" borderId="34" xfId="0" applyFont="1" applyBorder="1" applyAlignment="1">
      <alignment horizontal="right"/>
    </xf>
    <xf numFmtId="0" fontId="78" fillId="0" borderId="35" xfId="0" applyFont="1" applyBorder="1" applyAlignment="1">
      <alignment horizontal="right"/>
    </xf>
    <xf numFmtId="0" fontId="78" fillId="0" borderId="32" xfId="0" applyFont="1" applyBorder="1" applyAlignment="1">
      <alignment horizontal="right"/>
    </xf>
    <xf numFmtId="0" fontId="78" fillId="0" borderId="50" xfId="0" applyFont="1" applyBorder="1" applyAlignment="1">
      <alignment horizontal="right"/>
    </xf>
    <xf numFmtId="0" fontId="63" fillId="0" borderId="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78" fillId="0" borderId="17" xfId="0" applyFont="1" applyBorder="1" applyAlignment="1">
      <alignment horizontal="right"/>
    </xf>
    <xf numFmtId="0" fontId="78" fillId="0" borderId="6" xfId="0" applyFont="1" applyBorder="1" applyAlignment="1">
      <alignment horizontal="right"/>
    </xf>
    <xf numFmtId="0" fontId="63" fillId="0" borderId="30" xfId="0" applyFont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78" fillId="0" borderId="10" xfId="0" applyFont="1" applyFill="1" applyBorder="1" applyAlignment="1">
      <alignment horizontal="right" wrapText="1"/>
    </xf>
    <xf numFmtId="0" fontId="78" fillId="0" borderId="21" xfId="0" applyFont="1" applyFill="1" applyBorder="1" applyAlignment="1">
      <alignment horizontal="right" wrapText="1"/>
    </xf>
    <xf numFmtId="0" fontId="78" fillId="0" borderId="22" xfId="0" applyFont="1" applyBorder="1" applyAlignment="1">
      <alignment horizontal="right"/>
    </xf>
    <xf numFmtId="0" fontId="78" fillId="0" borderId="4" xfId="0" applyFont="1" applyBorder="1" applyAlignment="1">
      <alignment horizontal="right"/>
    </xf>
    <xf numFmtId="0" fontId="78" fillId="0" borderId="8" xfId="0" applyFont="1" applyFill="1" applyBorder="1" applyAlignment="1">
      <alignment horizontal="right" wrapText="1"/>
    </xf>
    <xf numFmtId="0" fontId="78" fillId="0" borderId="1" xfId="0" applyFont="1" applyFill="1" applyBorder="1" applyAlignment="1">
      <alignment horizontal="right" wrapText="1"/>
    </xf>
    <xf numFmtId="0" fontId="78" fillId="3" borderId="10" xfId="0" applyFont="1" applyFill="1" applyBorder="1" applyAlignment="1">
      <alignment horizontal="right" wrapText="1"/>
    </xf>
    <xf numFmtId="0" fontId="78" fillId="3" borderId="21" xfId="0" applyFont="1" applyFill="1" applyBorder="1" applyAlignment="1">
      <alignment horizontal="right" wrapText="1"/>
    </xf>
    <xf numFmtId="0" fontId="78" fillId="3" borderId="29" xfId="0" applyFont="1" applyFill="1" applyBorder="1" applyAlignment="1">
      <alignment horizontal="right" wrapText="1"/>
    </xf>
    <xf numFmtId="0" fontId="63" fillId="0" borderId="2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5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78" fillId="3" borderId="32" xfId="0" applyFont="1" applyFill="1" applyBorder="1" applyAlignment="1">
      <alignment horizontal="right" wrapText="1"/>
    </xf>
    <xf numFmtId="0" fontId="78" fillId="3" borderId="34" xfId="0" applyFont="1" applyFill="1" applyBorder="1" applyAlignment="1">
      <alignment horizontal="right" wrapText="1"/>
    </xf>
    <xf numFmtId="0" fontId="78" fillId="3" borderId="31" xfId="0" applyFont="1" applyFill="1" applyBorder="1" applyAlignment="1">
      <alignment horizontal="right" wrapText="1"/>
    </xf>
    <xf numFmtId="0" fontId="78" fillId="0" borderId="56" xfId="0" applyFont="1" applyFill="1" applyBorder="1" applyAlignment="1">
      <alignment horizontal="right" wrapText="1"/>
    </xf>
    <xf numFmtId="0" fontId="78" fillId="0" borderId="45" xfId="0" applyFont="1" applyFill="1" applyBorder="1" applyAlignment="1">
      <alignment horizontal="right" wrapText="1"/>
    </xf>
    <xf numFmtId="0" fontId="78" fillId="0" borderId="60" xfId="0" applyFont="1" applyBorder="1" applyAlignment="1">
      <alignment horizontal="right"/>
    </xf>
    <xf numFmtId="0" fontId="78" fillId="3" borderId="72" xfId="0" applyFont="1" applyFill="1" applyBorder="1" applyAlignment="1">
      <alignment horizontal="right" wrapText="1"/>
    </xf>
    <xf numFmtId="0" fontId="78" fillId="3" borderId="45" xfId="0" applyFont="1" applyFill="1" applyBorder="1" applyAlignment="1">
      <alignment horizontal="right" wrapText="1"/>
    </xf>
    <xf numFmtId="0" fontId="78" fillId="0" borderId="73" xfId="0" applyFont="1" applyBorder="1" applyAlignment="1">
      <alignment horizontal="right"/>
    </xf>
    <xf numFmtId="0" fontId="78" fillId="3" borderId="27" xfId="0" applyFont="1" applyFill="1" applyBorder="1" applyAlignment="1">
      <alignment horizontal="right" wrapText="1"/>
    </xf>
    <xf numFmtId="0" fontId="78" fillId="3" borderId="7" xfId="0" applyFont="1" applyFill="1" applyBorder="1" applyAlignment="1">
      <alignment horizontal="right" wrapText="1"/>
    </xf>
    <xf numFmtId="0" fontId="78" fillId="0" borderId="66" xfId="0" applyFont="1" applyBorder="1" applyAlignment="1">
      <alignment horizontal="right"/>
    </xf>
    <xf numFmtId="0" fontId="78" fillId="3" borderId="56" xfId="0" applyFont="1" applyFill="1" applyBorder="1" applyAlignment="1">
      <alignment horizontal="right" wrapText="1"/>
    </xf>
    <xf numFmtId="0" fontId="49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47" fillId="3" borderId="45" xfId="0" applyFont="1" applyFill="1" applyBorder="1" applyAlignment="1">
      <alignment horizontal="center" wrapText="1"/>
    </xf>
    <xf numFmtId="0" fontId="47" fillId="3" borderId="56" xfId="0" applyFont="1" applyFill="1" applyBorder="1" applyAlignment="1">
      <alignment horizontal="center" wrapText="1"/>
    </xf>
    <xf numFmtId="2" fontId="48" fillId="0" borderId="54" xfId="0" applyNumberFormat="1" applyFont="1" applyBorder="1" applyAlignment="1">
      <alignment horizontal="right"/>
    </xf>
    <xf numFmtId="2" fontId="48" fillId="0" borderId="31" xfId="0" applyNumberFormat="1" applyFont="1" applyBorder="1" applyAlignment="1">
      <alignment horizontal="right"/>
    </xf>
    <xf numFmtId="0" fontId="48" fillId="9" borderId="8" xfId="0" applyFont="1" applyFill="1" applyBorder="1" applyAlignment="1">
      <alignment horizontal="right" wrapText="1"/>
    </xf>
    <xf numFmtId="0" fontId="48" fillId="9" borderId="1" xfId="0" applyFont="1" applyFill="1" applyBorder="1" applyAlignment="1">
      <alignment horizontal="right" wrapText="1"/>
    </xf>
    <xf numFmtId="0" fontId="49" fillId="0" borderId="2" xfId="0" applyFont="1" applyBorder="1" applyAlignment="1">
      <alignment horizontal="right"/>
    </xf>
    <xf numFmtId="0" fontId="49" fillId="0" borderId="18" xfId="0" applyFont="1" applyBorder="1" applyAlignment="1">
      <alignment horizontal="right"/>
    </xf>
    <xf numFmtId="0" fontId="49" fillId="0" borderId="19" xfId="0" applyFont="1" applyBorder="1" applyAlignment="1">
      <alignment horizontal="right"/>
    </xf>
    <xf numFmtId="0" fontId="48" fillId="3" borderId="25" xfId="0" applyFont="1" applyFill="1" applyBorder="1" applyAlignment="1">
      <alignment horizontal="right" wrapText="1"/>
    </xf>
    <xf numFmtId="0" fontId="48" fillId="3" borderId="26" xfId="0" applyFont="1" applyFill="1" applyBorder="1" applyAlignment="1">
      <alignment horizontal="right" wrapText="1"/>
    </xf>
    <xf numFmtId="0" fontId="48" fillId="0" borderId="8" xfId="0" applyFont="1" applyFill="1" applyBorder="1" applyAlignment="1">
      <alignment horizontal="right" wrapText="1"/>
    </xf>
    <xf numFmtId="0" fontId="48" fillId="0" borderId="1" xfId="0" applyFont="1" applyFill="1" applyBorder="1" applyAlignment="1">
      <alignment horizontal="right" wrapText="1"/>
    </xf>
    <xf numFmtId="0" fontId="48" fillId="3" borderId="10" xfId="0" applyFont="1" applyFill="1" applyBorder="1" applyAlignment="1">
      <alignment horizontal="right" wrapText="1"/>
    </xf>
    <xf numFmtId="0" fontId="48" fillId="3" borderId="21" xfId="0" applyFont="1" applyFill="1" applyBorder="1" applyAlignment="1">
      <alignment horizontal="right" wrapText="1"/>
    </xf>
    <xf numFmtId="0" fontId="48" fillId="3" borderId="7" xfId="0" applyFont="1" applyFill="1" applyBorder="1" applyAlignment="1">
      <alignment horizontal="right" wrapText="1"/>
    </xf>
    <xf numFmtId="0" fontId="48" fillId="3" borderId="27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80" fillId="0" borderId="2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0" fillId="0" borderId="0" xfId="0"/>
    <xf numFmtId="0" fontId="53" fillId="0" borderId="0" xfId="0" applyFont="1"/>
    <xf numFmtId="0" fontId="48" fillId="0" borderId="0" xfId="0" applyFont="1"/>
    <xf numFmtId="0" fontId="53" fillId="0" borderId="0" xfId="0" applyFont="1"/>
    <xf numFmtId="0" fontId="0" fillId="0" borderId="11" xfId="0" applyFont="1" applyFill="1" applyBorder="1" applyAlignment="1">
      <alignment horizontal="right"/>
    </xf>
    <xf numFmtId="0" fontId="61" fillId="0" borderId="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81" fillId="3" borderId="11" xfId="0" applyFont="1" applyFill="1" applyBorder="1" applyAlignment="1">
      <alignment horizontal="right" wrapText="1"/>
    </xf>
    <xf numFmtId="0" fontId="81" fillId="3" borderId="16" xfId="0" applyFont="1" applyFill="1" applyBorder="1" applyAlignment="1">
      <alignment horizontal="right" wrapText="1"/>
    </xf>
    <xf numFmtId="0" fontId="81" fillId="0" borderId="17" xfId="0" applyFont="1" applyBorder="1" applyAlignment="1">
      <alignment horizontal="right"/>
    </xf>
    <xf numFmtId="0" fontId="81" fillId="0" borderId="9" xfId="0" applyFont="1" applyBorder="1" applyAlignment="1">
      <alignment horizontal="right"/>
    </xf>
    <xf numFmtId="0" fontId="61" fillId="0" borderId="19" xfId="0" applyFont="1" applyBorder="1" applyAlignment="1">
      <alignment horizontal="center"/>
    </xf>
    <xf numFmtId="0" fontId="81" fillId="0" borderId="22" xfId="0" applyFont="1" applyBorder="1" applyAlignment="1">
      <alignment horizontal="right"/>
    </xf>
    <xf numFmtId="0" fontId="61" fillId="0" borderId="2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81" fillId="3" borderId="8" xfId="0" applyFont="1" applyFill="1" applyBorder="1" applyAlignment="1">
      <alignment horizontal="right" wrapText="1"/>
    </xf>
    <xf numFmtId="0" fontId="81" fillId="3" borderId="1" xfId="0" applyFont="1" applyFill="1" applyBorder="1" applyAlignment="1">
      <alignment horizontal="right" wrapText="1"/>
    </xf>
    <xf numFmtId="0" fontId="81" fillId="3" borderId="56" xfId="0" applyFont="1" applyFill="1" applyBorder="1" applyAlignment="1">
      <alignment horizontal="right" wrapText="1"/>
    </xf>
    <xf numFmtId="0" fontId="81" fillId="3" borderId="45" xfId="0" applyFont="1" applyFill="1" applyBorder="1" applyAlignment="1">
      <alignment horizontal="right" wrapText="1"/>
    </xf>
    <xf numFmtId="0" fontId="81" fillId="0" borderId="60" xfId="0" applyFont="1" applyBorder="1" applyAlignment="1">
      <alignment horizontal="right"/>
    </xf>
    <xf numFmtId="0" fontId="78" fillId="0" borderId="31" xfId="0" applyFont="1" applyBorder="1" applyAlignment="1"/>
    <xf numFmtId="0" fontId="78" fillId="0" borderId="34" xfId="0" applyFont="1" applyBorder="1" applyAlignment="1"/>
    <xf numFmtId="0" fontId="78" fillId="0" borderId="35" xfId="0" applyFont="1" applyBorder="1" applyAlignment="1"/>
    <xf numFmtId="0" fontId="41" fillId="0" borderId="15" xfId="0" applyFont="1" applyBorder="1" applyAlignment="1">
      <alignment horizontal="right"/>
    </xf>
    <xf numFmtId="0" fontId="41" fillId="2" borderId="30" xfId="0" applyFont="1" applyFill="1" applyBorder="1" applyAlignment="1">
      <alignment horizontal="left"/>
    </xf>
    <xf numFmtId="0" fontId="41" fillId="0" borderId="18" xfId="0" applyFont="1" applyFill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2" borderId="30" xfId="0" applyFont="1" applyFill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78" fillId="0" borderId="41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53" fillId="0" borderId="0" xfId="0" applyFont="1"/>
    <xf numFmtId="2" fontId="53" fillId="0" borderId="0" xfId="0" applyNumberFormat="1" applyFont="1"/>
    <xf numFmtId="0" fontId="20" fillId="0" borderId="0" xfId="0" applyFont="1"/>
    <xf numFmtId="0" fontId="25" fillId="3" borderId="0" xfId="0" applyFont="1" applyFill="1" applyBorder="1" applyAlignment="1">
      <alignment wrapText="1"/>
    </xf>
    <xf numFmtId="0" fontId="70" fillId="0" borderId="0" xfId="0" applyFont="1"/>
    <xf numFmtId="0" fontId="0" fillId="0" borderId="0" xfId="0"/>
    <xf numFmtId="0" fontId="53" fillId="0" borderId="0" xfId="0" applyFont="1"/>
    <xf numFmtId="0" fontId="53" fillId="0" borderId="0" xfId="0" applyFont="1"/>
    <xf numFmtId="0" fontId="4" fillId="0" borderId="3" xfId="0" applyFont="1" applyFill="1" applyBorder="1" applyAlignment="1"/>
    <xf numFmtId="0" fontId="81" fillId="3" borderId="31" xfId="0" applyFont="1" applyFill="1" applyBorder="1" applyAlignment="1">
      <alignment horizontal="right" wrapText="1"/>
    </xf>
    <xf numFmtId="0" fontId="23" fillId="3" borderId="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/>
    </xf>
    <xf numFmtId="0" fontId="81" fillId="0" borderId="41" xfId="0" applyFont="1" applyBorder="1" applyAlignment="1">
      <alignment horizontal="right"/>
    </xf>
    <xf numFmtId="0" fontId="81" fillId="0" borderId="31" xfId="0" applyFont="1" applyBorder="1" applyAlignment="1">
      <alignment horizontal="right"/>
    </xf>
    <xf numFmtId="0" fontId="81" fillId="3" borderId="34" xfId="0" applyFont="1" applyFill="1" applyBorder="1" applyAlignment="1">
      <alignment horizontal="right" wrapText="1"/>
    </xf>
    <xf numFmtId="0" fontId="81" fillId="0" borderId="0" xfId="0" applyFont="1" applyBorder="1" applyAlignment="1">
      <alignment horizontal="right"/>
    </xf>
    <xf numFmtId="0" fontId="81" fillId="0" borderId="35" xfId="0" applyFont="1" applyBorder="1" applyAlignment="1">
      <alignment horizontal="right"/>
    </xf>
    <xf numFmtId="0" fontId="81" fillId="0" borderId="34" xfId="0" applyFont="1" applyBorder="1" applyAlignment="1">
      <alignment horizontal="right"/>
    </xf>
    <xf numFmtId="0" fontId="23" fillId="2" borderId="1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/>
    </xf>
    <xf numFmtId="0" fontId="0" fillId="0" borderId="0" xfId="0"/>
    <xf numFmtId="1" fontId="20" fillId="0" borderId="43" xfId="0" applyNumberFormat="1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78" fillId="0" borderId="0" xfId="0" applyFont="1"/>
    <xf numFmtId="0" fontId="48" fillId="0" borderId="31" xfId="0" applyFont="1" applyBorder="1" applyAlignment="1"/>
    <xf numFmtId="0" fontId="48" fillId="0" borderId="34" xfId="0" applyFont="1" applyBorder="1" applyAlignment="1"/>
    <xf numFmtId="0" fontId="48" fillId="0" borderId="35" xfId="0" applyFont="1" applyBorder="1" applyAlignment="1"/>
    <xf numFmtId="0" fontId="19" fillId="2" borderId="3" xfId="0" applyFont="1" applyFill="1" applyBorder="1"/>
    <xf numFmtId="0" fontId="23" fillId="3" borderId="50" xfId="0" applyFont="1" applyFill="1" applyBorder="1" applyAlignment="1">
      <alignment vertical="center" wrapText="1"/>
    </xf>
    <xf numFmtId="0" fontId="23" fillId="3" borderId="76" xfId="0" applyFont="1" applyFill="1" applyBorder="1" applyAlignment="1">
      <alignment vertical="center" wrapText="1"/>
    </xf>
    <xf numFmtId="0" fontId="10" fillId="2" borderId="72" xfId="0" applyFon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2" borderId="74" xfId="0" applyNumberFormat="1" applyFill="1" applyBorder="1" applyAlignment="1">
      <alignment horizontal="right"/>
    </xf>
    <xf numFmtId="3" fontId="0" fillId="2" borderId="58" xfId="0" applyNumberFormat="1" applyFont="1" applyFill="1" applyBorder="1" applyAlignment="1">
      <alignment horizontal="right"/>
    </xf>
    <xf numFmtId="3" fontId="0" fillId="2" borderId="26" xfId="0" applyNumberFormat="1" applyFont="1" applyFill="1" applyBorder="1" applyAlignment="1">
      <alignment horizontal="right"/>
    </xf>
    <xf numFmtId="3" fontId="0" fillId="2" borderId="74" xfId="0" applyNumberFormat="1" applyFont="1" applyFill="1" applyBorder="1" applyAlignment="1">
      <alignment horizontal="right"/>
    </xf>
    <xf numFmtId="3" fontId="0" fillId="2" borderId="29" xfId="0" applyNumberFormat="1" applyFont="1" applyFill="1" applyBorder="1" applyAlignment="1">
      <alignment horizontal="right"/>
    </xf>
    <xf numFmtId="3" fontId="0" fillId="2" borderId="28" xfId="0" applyNumberFormat="1" applyFont="1" applyFill="1" applyBorder="1" applyAlignment="1">
      <alignment horizontal="right"/>
    </xf>
    <xf numFmtId="3" fontId="0" fillId="2" borderId="72" xfId="0" applyNumberFormat="1" applyFont="1" applyFill="1" applyBorder="1" applyAlignment="1">
      <alignment horizontal="right"/>
    </xf>
    <xf numFmtId="3" fontId="0" fillId="2" borderId="72" xfId="0" applyNumberFormat="1" applyFill="1" applyBorder="1" applyAlignment="1">
      <alignment horizontal="right"/>
    </xf>
    <xf numFmtId="0" fontId="28" fillId="11" borderId="45" xfId="0" applyFont="1" applyFill="1" applyBorder="1" applyAlignment="1">
      <alignment horizontal="center" vertical="center" wrapText="1"/>
    </xf>
    <xf numFmtId="0" fontId="0" fillId="11" borderId="18" xfId="0" applyFont="1" applyFill="1" applyBorder="1"/>
    <xf numFmtId="0" fontId="23" fillId="12" borderId="1" xfId="0" applyFont="1" applyFill="1" applyBorder="1" applyAlignment="1">
      <alignment wrapText="1"/>
    </xf>
    <xf numFmtId="0" fontId="23" fillId="12" borderId="21" xfId="0" applyFont="1" applyFill="1" applyBorder="1" applyAlignment="1">
      <alignment wrapText="1"/>
    </xf>
    <xf numFmtId="0" fontId="23" fillId="12" borderId="1" xfId="0" applyFont="1" applyFill="1" applyBorder="1" applyAlignment="1">
      <alignment vertical="top" wrapText="1"/>
    </xf>
    <xf numFmtId="0" fontId="23" fillId="12" borderId="7" xfId="0" applyFont="1" applyFill="1" applyBorder="1" applyAlignment="1">
      <alignment wrapText="1"/>
    </xf>
    <xf numFmtId="0" fontId="41" fillId="11" borderId="18" xfId="0" applyFont="1" applyFill="1" applyBorder="1" applyAlignment="1">
      <alignment horizontal="left"/>
    </xf>
    <xf numFmtId="0" fontId="28" fillId="11" borderId="18" xfId="0" applyFont="1" applyFill="1" applyBorder="1" applyAlignment="1">
      <alignment horizontal="left"/>
    </xf>
    <xf numFmtId="3" fontId="47" fillId="11" borderId="1" xfId="0" applyNumberFormat="1" applyFont="1" applyFill="1" applyBorder="1" applyAlignment="1">
      <alignment horizontal="right"/>
    </xf>
    <xf numFmtId="3" fontId="47" fillId="11" borderId="13" xfId="0" applyNumberFormat="1" applyFont="1" applyFill="1" applyBorder="1" applyAlignment="1">
      <alignment horizontal="right"/>
    </xf>
    <xf numFmtId="3" fontId="47" fillId="11" borderId="21" xfId="0" applyNumberFormat="1" applyFont="1" applyFill="1" applyBorder="1" applyAlignment="1">
      <alignment horizontal="right"/>
    </xf>
    <xf numFmtId="3" fontId="47" fillId="11" borderId="7" xfId="0" applyNumberFormat="1" applyFont="1" applyFill="1" applyBorder="1" applyAlignment="1">
      <alignment horizontal="right"/>
    </xf>
    <xf numFmtId="3" fontId="28" fillId="11" borderId="18" xfId="0" applyNumberFormat="1" applyFont="1" applyFill="1" applyBorder="1" applyAlignment="1">
      <alignment horizontal="left"/>
    </xf>
    <xf numFmtId="3" fontId="47" fillId="11" borderId="16" xfId="0" applyNumberFormat="1" applyFont="1" applyFill="1" applyBorder="1" applyAlignment="1">
      <alignment horizontal="right"/>
    </xf>
    <xf numFmtId="3" fontId="47" fillId="11" borderId="45" xfId="0" applyNumberFormat="1" applyFont="1" applyFill="1" applyBorder="1" applyAlignment="1">
      <alignment horizontal="right"/>
    </xf>
    <xf numFmtId="0" fontId="0" fillId="0" borderId="0" xfId="0"/>
    <xf numFmtId="0" fontId="23" fillId="2" borderId="1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23" fillId="2" borderId="34" xfId="0" applyFont="1" applyFill="1" applyBorder="1" applyAlignment="1">
      <alignment horizontal="center" wrapText="1"/>
    </xf>
    <xf numFmtId="0" fontId="58" fillId="0" borderId="30" xfId="0" applyFont="1" applyFill="1" applyBorder="1" applyAlignment="1">
      <alignment horizontal="center"/>
    </xf>
    <xf numFmtId="1" fontId="47" fillId="0" borderId="35" xfId="0" applyNumberFormat="1" applyFont="1" applyBorder="1" applyAlignment="1">
      <alignment horizontal="right"/>
    </xf>
    <xf numFmtId="1" fontId="47" fillId="0" borderId="9" xfId="0" applyNumberFormat="1" applyFont="1" applyBorder="1" applyAlignment="1">
      <alignment horizontal="right"/>
    </xf>
    <xf numFmtId="0" fontId="61" fillId="0" borderId="12" xfId="0" applyFont="1" applyFill="1" applyBorder="1" applyAlignment="1">
      <alignment horizontal="center"/>
    </xf>
    <xf numFmtId="0" fontId="48" fillId="9" borderId="31" xfId="0" applyFont="1" applyFill="1" applyBorder="1" applyAlignment="1">
      <alignment horizontal="right" wrapText="1"/>
    </xf>
    <xf numFmtId="0" fontId="61" fillId="0" borderId="30" xfId="0" applyFont="1" applyFill="1" applyBorder="1" applyAlignment="1">
      <alignment horizontal="center"/>
    </xf>
    <xf numFmtId="0" fontId="61" fillId="0" borderId="18" xfId="0" applyFont="1" applyBorder="1" applyAlignment="1">
      <alignment horizontal="right"/>
    </xf>
    <xf numFmtId="0" fontId="58" fillId="0" borderId="12" xfId="0" applyFont="1" applyFill="1" applyBorder="1" applyAlignment="1">
      <alignment horizontal="center"/>
    </xf>
    <xf numFmtId="0" fontId="47" fillId="0" borderId="34" xfId="0" applyFont="1" applyBorder="1" applyAlignment="1">
      <alignment horizontal="right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61" fillId="0" borderId="19" xfId="0" applyFont="1" applyBorder="1" applyAlignment="1">
      <alignment horizontal="right"/>
    </xf>
    <xf numFmtId="0" fontId="48" fillId="9" borderId="34" xfId="0" applyFont="1" applyFill="1" applyBorder="1" applyAlignment="1">
      <alignment horizontal="right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wrapText="1"/>
    </xf>
    <xf numFmtId="0" fontId="23" fillId="3" borderId="6" xfId="0" applyFont="1" applyFill="1" applyBorder="1" applyAlignment="1">
      <alignment wrapText="1"/>
    </xf>
    <xf numFmtId="0" fontId="23" fillId="3" borderId="3" xfId="0" applyFont="1" applyFill="1" applyBorder="1" applyAlignment="1">
      <alignment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9" fillId="0" borderId="2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0" fillId="0" borderId="0" xfId="0"/>
    <xf numFmtId="0" fontId="23" fillId="2" borderId="1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23" fillId="2" borderId="34" xfId="0" applyFont="1" applyFill="1" applyBorder="1" applyAlignment="1">
      <alignment horizontal="center" wrapText="1"/>
    </xf>
    <xf numFmtId="0" fontId="23" fillId="3" borderId="50" xfId="0" applyFont="1" applyFill="1" applyBorder="1" applyAlignment="1">
      <alignment wrapText="1"/>
    </xf>
    <xf numFmtId="0" fontId="0" fillId="0" borderId="8" xfId="0" applyFont="1" applyFill="1" applyBorder="1" applyAlignment="1">
      <alignment horizontal="right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0" xfId="0" applyFont="1" applyAlignment="1">
      <alignment horizontal="center"/>
    </xf>
    <xf numFmtId="0" fontId="0" fillId="0" borderId="0" xfId="0"/>
    <xf numFmtId="0" fontId="48" fillId="0" borderId="0" xfId="0" applyFont="1"/>
    <xf numFmtId="0" fontId="84" fillId="0" borderId="0" xfId="0" applyFont="1"/>
    <xf numFmtId="0" fontId="49" fillId="0" borderId="0" xfId="0" applyFont="1"/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61" fillId="0" borderId="2" xfId="0" applyFont="1" applyBorder="1" applyAlignment="1">
      <alignment horizontal="right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7" fillId="3" borderId="8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 wrapText="1"/>
    </xf>
    <xf numFmtId="0" fontId="81" fillId="0" borderId="21" xfId="0" applyFont="1" applyFill="1" applyBorder="1" applyAlignment="1">
      <alignment horizontal="right" wrapText="1"/>
    </xf>
    <xf numFmtId="0" fontId="81" fillId="0" borderId="45" xfId="0" applyFont="1" applyFill="1" applyBorder="1" applyAlignment="1">
      <alignment horizontal="center" wrapText="1"/>
    </xf>
    <xf numFmtId="0" fontId="81" fillId="0" borderId="56" xfId="0" applyFont="1" applyFill="1" applyBorder="1" applyAlignment="1">
      <alignment horizontal="center" wrapText="1"/>
    </xf>
    <xf numFmtId="0" fontId="81" fillId="9" borderId="34" xfId="0" applyFont="1" applyFill="1" applyBorder="1" applyAlignment="1">
      <alignment horizontal="right" wrapText="1"/>
    </xf>
    <xf numFmtId="0" fontId="81" fillId="9" borderId="8" xfId="0" applyFont="1" applyFill="1" applyBorder="1" applyAlignment="1">
      <alignment horizontal="right" wrapText="1"/>
    </xf>
    <xf numFmtId="0" fontId="81" fillId="0" borderId="1" xfId="0" applyFont="1" applyFill="1" applyBorder="1" applyAlignment="1">
      <alignment horizontal="right" wrapText="1"/>
    </xf>
    <xf numFmtId="0" fontId="81" fillId="0" borderId="8" xfId="0" applyFont="1" applyFill="1" applyBorder="1" applyAlignment="1">
      <alignment horizontal="right" wrapText="1"/>
    </xf>
    <xf numFmtId="0" fontId="81" fillId="0" borderId="10" xfId="0" applyFont="1" applyFill="1" applyBorder="1" applyAlignment="1">
      <alignment horizontal="right" wrapText="1"/>
    </xf>
    <xf numFmtId="0" fontId="81" fillId="9" borderId="1" xfId="0" applyFont="1" applyFill="1" applyBorder="1" applyAlignment="1">
      <alignment horizontal="right" wrapText="1"/>
    </xf>
    <xf numFmtId="0" fontId="81" fillId="9" borderId="31" xfId="0" applyFont="1" applyFill="1" applyBorder="1" applyAlignment="1">
      <alignment horizontal="right" wrapText="1"/>
    </xf>
    <xf numFmtId="0" fontId="81" fillId="3" borderId="21" xfId="0" applyFont="1" applyFill="1" applyBorder="1" applyAlignment="1">
      <alignment horizontal="right" wrapText="1"/>
    </xf>
    <xf numFmtId="0" fontId="81" fillId="3" borderId="10" xfId="0" applyFont="1" applyFill="1" applyBorder="1" applyAlignment="1">
      <alignment horizontal="right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78" fillId="3" borderId="58" xfId="0" applyFont="1" applyFill="1" applyBorder="1" applyAlignment="1">
      <alignment horizontal="right" wrapText="1"/>
    </xf>
    <xf numFmtId="0" fontId="78" fillId="0" borderId="40" xfId="0" applyFont="1" applyBorder="1" applyAlignment="1">
      <alignment horizontal="right"/>
    </xf>
    <xf numFmtId="0" fontId="81" fillId="3" borderId="27" xfId="0" applyFont="1" applyFill="1" applyBorder="1" applyAlignment="1">
      <alignment horizontal="right" wrapText="1"/>
    </xf>
    <xf numFmtId="0" fontId="81" fillId="3" borderId="7" xfId="0" applyFont="1" applyFill="1" applyBorder="1" applyAlignment="1">
      <alignment horizontal="right" wrapText="1"/>
    </xf>
    <xf numFmtId="0" fontId="78" fillId="0" borderId="5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3" borderId="75" xfId="0" applyFont="1" applyFill="1" applyBorder="1" applyAlignment="1">
      <alignment horizontal="center" wrapText="1"/>
    </xf>
    <xf numFmtId="0" fontId="48" fillId="3" borderId="13" xfId="0" applyFont="1" applyFill="1" applyBorder="1" applyAlignment="1">
      <alignment horizontal="center" wrapText="1"/>
    </xf>
    <xf numFmtId="0" fontId="48" fillId="3" borderId="27" xfId="0" applyFont="1" applyFill="1" applyBorder="1" applyAlignment="1">
      <alignment horizontal="center" wrapText="1"/>
    </xf>
    <xf numFmtId="0" fontId="48" fillId="3" borderId="7" xfId="0" applyFont="1" applyFill="1" applyBorder="1" applyAlignment="1">
      <alignment horizontal="center" wrapText="1"/>
    </xf>
    <xf numFmtId="0" fontId="78" fillId="0" borderId="45" xfId="0" applyFont="1" applyFill="1" applyBorder="1" applyAlignment="1">
      <alignment horizontal="center" wrapText="1"/>
    </xf>
    <xf numFmtId="0" fontId="78" fillId="0" borderId="42" xfId="0" applyFont="1" applyBorder="1" applyAlignment="1">
      <alignment horizontal="right"/>
    </xf>
    <xf numFmtId="1" fontId="48" fillId="0" borderId="0" xfId="0" applyNumberFormat="1" applyFont="1"/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1" fontId="85" fillId="0" borderId="0" xfId="0" applyNumberFormat="1" applyFont="1" applyAlignment="1">
      <alignment horizontal="center"/>
    </xf>
    <xf numFmtId="0" fontId="48" fillId="0" borderId="42" xfId="0" applyFont="1" applyBorder="1" applyAlignment="1">
      <alignment horizontal="right"/>
    </xf>
    <xf numFmtId="0" fontId="22" fillId="3" borderId="9" xfId="0" applyFont="1" applyFill="1" applyBorder="1" applyAlignment="1">
      <alignment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21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11" xfId="0" applyFont="1" applyFill="1" applyBorder="1" applyAlignment="1">
      <alignment horizontal="center" wrapText="1"/>
    </xf>
    <xf numFmtId="0" fontId="48" fillId="9" borderId="16" xfId="0" applyFont="1" applyFill="1" applyBorder="1" applyAlignment="1">
      <alignment horizontal="center" wrapText="1"/>
    </xf>
    <xf numFmtId="0" fontId="48" fillId="3" borderId="8" xfId="0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9" borderId="8" xfId="0" applyFont="1" applyFill="1" applyBorder="1" applyAlignment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48" fillId="3" borderId="34" xfId="0" applyFont="1" applyFill="1" applyBorder="1" applyAlignment="1">
      <alignment horizontal="right" wrapText="1"/>
    </xf>
    <xf numFmtId="0" fontId="48" fillId="3" borderId="31" xfId="0" applyFont="1" applyFill="1" applyBorder="1" applyAlignment="1">
      <alignment horizontal="right" wrapText="1"/>
    </xf>
    <xf numFmtId="0" fontId="81" fillId="0" borderId="42" xfId="0" applyFont="1" applyBorder="1" applyAlignment="1">
      <alignment horizontal="right"/>
    </xf>
    <xf numFmtId="0" fontId="0" fillId="0" borderId="0" xfId="0"/>
    <xf numFmtId="0" fontId="47" fillId="0" borderId="42" xfId="0" applyFont="1" applyBorder="1" applyAlignment="1">
      <alignment horizontal="right"/>
    </xf>
    <xf numFmtId="0" fontId="0" fillId="0" borderId="0" xfId="0"/>
    <xf numFmtId="0" fontId="23" fillId="3" borderId="4" xfId="0" applyFont="1" applyFill="1" applyBorder="1" applyAlignment="1">
      <alignment wrapText="1"/>
    </xf>
    <xf numFmtId="2" fontId="0" fillId="0" borderId="0" xfId="0" applyNumberFormat="1"/>
    <xf numFmtId="0" fontId="0" fillId="0" borderId="31" xfId="0" applyFont="1" applyFill="1" applyBorder="1" applyAlignment="1">
      <alignment horizontal="right"/>
    </xf>
    <xf numFmtId="0" fontId="23" fillId="2" borderId="34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48" fillId="0" borderId="0" xfId="0" applyFont="1"/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9" borderId="11" xfId="0" applyFont="1" applyFill="1" applyBorder="1" applyAlignment="1">
      <alignment horizontal="center" wrapText="1"/>
    </xf>
    <xf numFmtId="0" fontId="48" fillId="9" borderId="16" xfId="0" applyFont="1" applyFill="1" applyBorder="1" applyAlignment="1">
      <alignment horizontal="center" wrapText="1"/>
    </xf>
    <xf numFmtId="0" fontId="48" fillId="3" borderId="75" xfId="0" applyFont="1" applyFill="1" applyBorder="1" applyAlignment="1">
      <alignment horizontal="center" wrapText="1"/>
    </xf>
    <xf numFmtId="0" fontId="48" fillId="3" borderId="13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9" borderId="11" xfId="0" applyFont="1" applyFill="1" applyBorder="1" applyAlignment="1">
      <alignment horizontal="center" wrapText="1"/>
    </xf>
    <xf numFmtId="0" fontId="48" fillId="9" borderId="16" xfId="0" applyFont="1" applyFill="1" applyBorder="1" applyAlignment="1">
      <alignment horizontal="center" wrapText="1"/>
    </xf>
    <xf numFmtId="0" fontId="48" fillId="3" borderId="75" xfId="0" applyFont="1" applyFill="1" applyBorder="1" applyAlignment="1">
      <alignment horizontal="center" wrapText="1"/>
    </xf>
    <xf numFmtId="0" fontId="48" fillId="3" borderId="13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9" borderId="11" xfId="0" applyFont="1" applyFill="1" applyBorder="1" applyAlignment="1">
      <alignment horizontal="center" wrapText="1"/>
    </xf>
    <xf numFmtId="0" fontId="48" fillId="9" borderId="16" xfId="0" applyFont="1" applyFill="1" applyBorder="1" applyAlignment="1">
      <alignment horizontal="center" wrapText="1"/>
    </xf>
    <xf numFmtId="0" fontId="48" fillId="3" borderId="75" xfId="0" applyFont="1" applyFill="1" applyBorder="1" applyAlignment="1">
      <alignment horizontal="center" wrapText="1"/>
    </xf>
    <xf numFmtId="0" fontId="48" fillId="3" borderId="13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0" fillId="0" borderId="0" xfId="0"/>
    <xf numFmtId="0" fontId="0" fillId="0" borderId="11" xfId="0" applyFont="1" applyBorder="1" applyAlignment="1">
      <alignment horizontal="right"/>
    </xf>
    <xf numFmtId="0" fontId="23" fillId="2" borderId="1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wrapText="1"/>
    </xf>
    <xf numFmtId="0" fontId="0" fillId="0" borderId="31" xfId="0" applyFont="1" applyFill="1" applyBorder="1" applyAlignment="1">
      <alignment horizontal="right"/>
    </xf>
    <xf numFmtId="0" fontId="23" fillId="2" borderId="34" xfId="0" applyFont="1" applyFill="1" applyBorder="1" applyAlignment="1">
      <alignment horizontal="center" wrapText="1"/>
    </xf>
    <xf numFmtId="0" fontId="23" fillId="3" borderId="50" xfId="0" applyFont="1" applyFill="1" applyBorder="1" applyAlignment="1">
      <alignment wrapText="1"/>
    </xf>
    <xf numFmtId="0" fontId="0" fillId="0" borderId="8" xfId="0" applyFont="1" applyFill="1" applyBorder="1" applyAlignment="1">
      <alignment horizontal="right"/>
    </xf>
    <xf numFmtId="0" fontId="0" fillId="0" borderId="0" xfId="0"/>
    <xf numFmtId="0" fontId="48" fillId="0" borderId="0" xfId="0" applyFont="1"/>
    <xf numFmtId="0" fontId="48" fillId="10" borderId="0" xfId="0" applyFont="1" applyFill="1"/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1" fillId="0" borderId="4" xfId="0" applyFont="1" applyBorder="1"/>
    <xf numFmtId="164" fontId="75" fillId="0" borderId="34" xfId="0" applyNumberFormat="1" applyFont="1" applyBorder="1" applyAlignment="1">
      <alignment horizontal="right"/>
    </xf>
    <xf numFmtId="2" fontId="76" fillId="0" borderId="34" xfId="0" applyNumberFormat="1" applyFont="1" applyBorder="1" applyAlignment="1">
      <alignment horizontal="right"/>
    </xf>
    <xf numFmtId="0" fontId="86" fillId="0" borderId="0" xfId="0" applyFont="1" applyFill="1" applyAlignment="1">
      <alignment horizontal="center"/>
    </xf>
    <xf numFmtId="2" fontId="58" fillId="0" borderId="0" xfId="0" applyNumberFormat="1" applyFont="1" applyBorder="1" applyAlignment="1">
      <alignment horizontal="center"/>
    </xf>
    <xf numFmtId="0" fontId="0" fillId="0" borderId="14" xfId="0" applyBorder="1"/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31" xfId="0" applyFont="1" applyFill="1" applyBorder="1" applyAlignment="1">
      <alignment horizontal="center" wrapText="1"/>
    </xf>
    <xf numFmtId="0" fontId="48" fillId="3" borderId="34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56" xfId="0" applyFont="1" applyFill="1" applyBorder="1" applyAlignment="1">
      <alignment horizontal="center" wrapText="1"/>
    </xf>
    <xf numFmtId="0" fontId="48" fillId="3" borderId="45" xfId="0" applyFont="1" applyFill="1" applyBorder="1" applyAlignment="1">
      <alignment horizontal="center" wrapText="1"/>
    </xf>
    <xf numFmtId="164" fontId="75" fillId="0" borderId="32" xfId="0" applyNumberFormat="1" applyFont="1" applyBorder="1" applyAlignment="1">
      <alignment horizontal="right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31" xfId="0" applyFont="1" applyFill="1" applyBorder="1" applyAlignment="1">
      <alignment horizontal="center" wrapText="1"/>
    </xf>
    <xf numFmtId="0" fontId="48" fillId="3" borderId="34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56" xfId="0" applyFont="1" applyFill="1" applyBorder="1" applyAlignment="1">
      <alignment horizontal="center" wrapText="1"/>
    </xf>
    <xf numFmtId="0" fontId="48" fillId="3" borderId="45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56" xfId="0" applyFont="1" applyFill="1" applyBorder="1" applyAlignment="1">
      <alignment horizontal="center" wrapText="1"/>
    </xf>
    <xf numFmtId="0" fontId="48" fillId="3" borderId="45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31" xfId="0" applyFont="1" applyFill="1" applyBorder="1" applyAlignment="1">
      <alignment horizontal="center" wrapText="1"/>
    </xf>
    <xf numFmtId="0" fontId="48" fillId="3" borderId="34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31" xfId="0" applyFont="1" applyFill="1" applyBorder="1" applyAlignment="1">
      <alignment horizontal="center" wrapText="1"/>
    </xf>
    <xf numFmtId="0" fontId="48" fillId="3" borderId="32" xfId="0" applyFont="1" applyFill="1" applyBorder="1" applyAlignment="1">
      <alignment horizontal="center" wrapText="1"/>
    </xf>
    <xf numFmtId="0" fontId="48" fillId="3" borderId="28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56" xfId="0" applyFont="1" applyFill="1" applyBorder="1" applyAlignment="1">
      <alignment horizontal="center" wrapText="1"/>
    </xf>
    <xf numFmtId="0" fontId="48" fillId="3" borderId="45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56" xfId="0" applyFont="1" applyFill="1" applyBorder="1" applyAlignment="1">
      <alignment horizontal="center" wrapText="1"/>
    </xf>
    <xf numFmtId="0" fontId="48" fillId="3" borderId="45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31" xfId="0" applyFont="1" applyFill="1" applyBorder="1" applyAlignment="1">
      <alignment horizontal="center" wrapText="1"/>
    </xf>
    <xf numFmtId="0" fontId="48" fillId="3" borderId="34" xfId="0" applyFont="1" applyFill="1" applyBorder="1" applyAlignment="1">
      <alignment horizontal="center" wrapText="1"/>
    </xf>
    <xf numFmtId="0" fontId="48" fillId="3" borderId="32" xfId="0" applyFont="1" applyFill="1" applyBorder="1" applyAlignment="1">
      <alignment horizontal="center" wrapText="1"/>
    </xf>
    <xf numFmtId="0" fontId="48" fillId="3" borderId="28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0" fillId="0" borderId="0" xfId="0"/>
    <xf numFmtId="0" fontId="48" fillId="3" borderId="11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34" xfId="0" applyFont="1" applyFill="1" applyBorder="1" applyAlignment="1">
      <alignment horizontal="center" wrapText="1"/>
    </xf>
    <xf numFmtId="0" fontId="48" fillId="3" borderId="33" xfId="0" applyFont="1" applyFill="1" applyBorder="1" applyAlignment="1">
      <alignment horizontal="center" wrapText="1"/>
    </xf>
    <xf numFmtId="0" fontId="48" fillId="3" borderId="24" xfId="0" applyFont="1" applyFill="1" applyBorder="1" applyAlignment="1">
      <alignment horizontal="center" wrapText="1"/>
    </xf>
    <xf numFmtId="0" fontId="76" fillId="0" borderId="42" xfId="0" applyFont="1" applyBorder="1" applyAlignment="1">
      <alignment horizontal="center"/>
    </xf>
    <xf numFmtId="0" fontId="76" fillId="0" borderId="26" xfId="0" applyFont="1" applyBorder="1" applyAlignment="1">
      <alignment horizontal="center"/>
    </xf>
    <xf numFmtId="0" fontId="30" fillId="0" borderId="53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59" fillId="0" borderId="15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61" fillId="2" borderId="12" xfId="0" applyFont="1" applyFill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 wrapText="1"/>
    </xf>
    <xf numFmtId="0" fontId="61" fillId="2" borderId="2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20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31">
    <cellStyle name="Excel Built-in Excel Built-in Normal" xfId="10"/>
    <cellStyle name="Excel Built-in Normal" xfId="1"/>
    <cellStyle name="Excel Built-in Normal 1" xfId="5"/>
    <cellStyle name="Excel Built-in Normal 2" xfId="2"/>
    <cellStyle name="Excel Built-in Normal 3" xfId="3"/>
    <cellStyle name="Normal" xfId="11"/>
    <cellStyle name="Обычный" xfId="0" builtinId="0"/>
    <cellStyle name="Обычный 2" xfId="4"/>
    <cellStyle name="Обычный 2 2" xfId="7"/>
    <cellStyle name="Обычный 2 3" xfId="24"/>
    <cellStyle name="Обычный 3" xfId="6"/>
    <cellStyle name="Обычный 3 10" xfId="27"/>
    <cellStyle name="Обычный 3 11" xfId="29"/>
    <cellStyle name="Обычный 3 2" xfId="8"/>
    <cellStyle name="Обычный 3 2 10" xfId="30"/>
    <cellStyle name="Обычный 3 2 2" xfId="13"/>
    <cellStyle name="Обычный 3 2 3" xfId="15"/>
    <cellStyle name="Обычный 3 2 4" xfId="17"/>
    <cellStyle name="Обычный 3 2 5" xfId="19"/>
    <cellStyle name="Обычный 3 2 6" xfId="21"/>
    <cellStyle name="Обычный 3 2 7" xfId="23"/>
    <cellStyle name="Обычный 3 2 8" xfId="26"/>
    <cellStyle name="Обычный 3 2 9" xfId="28"/>
    <cellStyle name="Обычный 3 3" xfId="12"/>
    <cellStyle name="Обычный 3 4" xfId="14"/>
    <cellStyle name="Обычный 3 5" xfId="16"/>
    <cellStyle name="Обычный 3 6" xfId="18"/>
    <cellStyle name="Обычный 3 7" xfId="20"/>
    <cellStyle name="Обычный 3 8" xfId="22"/>
    <cellStyle name="Обычный 3 9" xfId="25"/>
    <cellStyle name="Обычный 6 2" xfId="9"/>
  </cellStyles>
  <dxfs count="51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CCFF99"/>
      <color rgb="FFCCFFCC"/>
      <color rgb="FFFFFF66"/>
      <color rgb="FFB3FFB3"/>
      <color rgb="FFFFCCCC"/>
      <color rgb="FFFFCC99"/>
      <color rgb="FFFFFF00"/>
      <color rgb="FFFFFF3B"/>
      <color rgb="FFC5D9F1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endParaRPr lang="ru-RU" b="1"/>
          </a:p>
        </c:rich>
      </c:tx>
      <c:layout>
        <c:manualLayout>
          <c:xMode val="edge"/>
          <c:yMode val="edge"/>
          <c:x val="0.36183675737601206"/>
          <c:y val="5.16798945948489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316029087157497E-2"/>
          <c:y val="0.10510772158796358"/>
          <c:w val="0.96873421874564769"/>
          <c:h val="0.59995857606866909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'Мун- 2020-2021'!$DC$6:$DC$124</c:f>
              <c:numCache>
                <c:formatCode>0.00</c:formatCode>
                <c:ptCount val="119"/>
                <c:pt idx="0">
                  <c:v>0.37894144144144143</c:v>
                </c:pt>
                <c:pt idx="1">
                  <c:v>0.375</c:v>
                </c:pt>
                <c:pt idx="2">
                  <c:v>0.41666666666666669</c:v>
                </c:pt>
                <c:pt idx="3">
                  <c:v>0.125</c:v>
                </c:pt>
                <c:pt idx="4">
                  <c:v>0.1875</c:v>
                </c:pt>
                <c:pt idx="5">
                  <c:v>0.4375</c:v>
                </c:pt>
                <c:pt idx="6">
                  <c:v>0.6875</c:v>
                </c:pt>
                <c:pt idx="7">
                  <c:v>0.625</c:v>
                </c:pt>
                <c:pt idx="8">
                  <c:v>0.6875</c:v>
                </c:pt>
                <c:pt idx="9">
                  <c:v>0.375</c:v>
                </c:pt>
                <c:pt idx="10">
                  <c:v>0.4375</c:v>
                </c:pt>
                <c:pt idx="11">
                  <c:v>0.1875</c:v>
                </c:pt>
                <c:pt idx="12">
                  <c:v>0.34375</c:v>
                </c:pt>
                <c:pt idx="13">
                  <c:v>0.4375</c:v>
                </c:pt>
                <c:pt idx="14">
                  <c:v>0.3125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0.375</c:v>
                </c:pt>
                <c:pt idx="19">
                  <c:v>0.375</c:v>
                </c:pt>
                <c:pt idx="20">
                  <c:v>0.25</c:v>
                </c:pt>
                <c:pt idx="21">
                  <c:v>0.1875</c:v>
                </c:pt>
                <c:pt idx="22">
                  <c:v>0.25</c:v>
                </c:pt>
                <c:pt idx="23">
                  <c:v>0.25</c:v>
                </c:pt>
                <c:pt idx="24">
                  <c:v>0.1875</c:v>
                </c:pt>
                <c:pt idx="25">
                  <c:v>0.33823529411764708</c:v>
                </c:pt>
                <c:pt idx="26">
                  <c:v>0.5625</c:v>
                </c:pt>
                <c:pt idx="27">
                  <c:v>0.4375</c:v>
                </c:pt>
                <c:pt idx="28">
                  <c:v>0.25</c:v>
                </c:pt>
                <c:pt idx="29">
                  <c:v>0.375</c:v>
                </c:pt>
                <c:pt idx="30">
                  <c:v>0.375</c:v>
                </c:pt>
                <c:pt idx="31">
                  <c:v>0.125</c:v>
                </c:pt>
                <c:pt idx="32">
                  <c:v>0.375</c:v>
                </c:pt>
                <c:pt idx="33">
                  <c:v>0.25</c:v>
                </c:pt>
                <c:pt idx="34">
                  <c:v>0.3125</c:v>
                </c:pt>
                <c:pt idx="35">
                  <c:v>0.125</c:v>
                </c:pt>
                <c:pt idx="36">
                  <c:v>0.1875</c:v>
                </c:pt>
                <c:pt idx="37">
                  <c:v>0.625</c:v>
                </c:pt>
                <c:pt idx="38">
                  <c:v>0.1875</c:v>
                </c:pt>
                <c:pt idx="39">
                  <c:v>0.375</c:v>
                </c:pt>
                <c:pt idx="40">
                  <c:v>0.25</c:v>
                </c:pt>
                <c:pt idx="41">
                  <c:v>0.4375</c:v>
                </c:pt>
                <c:pt idx="42">
                  <c:v>0.5</c:v>
                </c:pt>
                <c:pt idx="43">
                  <c:v>0.38486842105263158</c:v>
                </c:pt>
                <c:pt idx="44">
                  <c:v>0.6875</c:v>
                </c:pt>
                <c:pt idx="45">
                  <c:v>0.375</c:v>
                </c:pt>
                <c:pt idx="46">
                  <c:v>0.6875</c:v>
                </c:pt>
                <c:pt idx="47">
                  <c:v>0.375</c:v>
                </c:pt>
                <c:pt idx="48">
                  <c:v>0.4375</c:v>
                </c:pt>
                <c:pt idx="49">
                  <c:v>0.4375</c:v>
                </c:pt>
                <c:pt idx="50">
                  <c:v>0.375</c:v>
                </c:pt>
                <c:pt idx="51">
                  <c:v>0.25</c:v>
                </c:pt>
                <c:pt idx="52">
                  <c:v>0.3125</c:v>
                </c:pt>
                <c:pt idx="53">
                  <c:v>0.125</c:v>
                </c:pt>
                <c:pt idx="54">
                  <c:v>0.25</c:v>
                </c:pt>
                <c:pt idx="55">
                  <c:v>0.1875</c:v>
                </c:pt>
                <c:pt idx="56">
                  <c:v>0.625</c:v>
                </c:pt>
                <c:pt idx="57">
                  <c:v>0.375</c:v>
                </c:pt>
                <c:pt idx="58">
                  <c:v>0.5</c:v>
                </c:pt>
                <c:pt idx="59">
                  <c:v>0.3125</c:v>
                </c:pt>
                <c:pt idx="60">
                  <c:v>0.25</c:v>
                </c:pt>
                <c:pt idx="61">
                  <c:v>0.3125</c:v>
                </c:pt>
                <c:pt idx="62">
                  <c:v>0.4375</c:v>
                </c:pt>
                <c:pt idx="63">
                  <c:v>0.32692307692307693</c:v>
                </c:pt>
                <c:pt idx="64">
                  <c:v>0.375</c:v>
                </c:pt>
                <c:pt idx="65">
                  <c:v>0.25</c:v>
                </c:pt>
                <c:pt idx="66">
                  <c:v>0.4375</c:v>
                </c:pt>
                <c:pt idx="67">
                  <c:v>0.25</c:v>
                </c:pt>
                <c:pt idx="68">
                  <c:v>0.4375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0.375</c:v>
                </c:pt>
                <c:pt idx="74">
                  <c:v>0.25</c:v>
                </c:pt>
                <c:pt idx="75">
                  <c:v>0.3125</c:v>
                </c:pt>
                <c:pt idx="76">
                  <c:v>0.5625</c:v>
                </c:pt>
                <c:pt idx="77">
                  <c:v>0.40833333333333333</c:v>
                </c:pt>
                <c:pt idx="78">
                  <c:v>0.25</c:v>
                </c:pt>
                <c:pt idx="79">
                  <c:v>0.1875</c:v>
                </c:pt>
                <c:pt idx="80">
                  <c:v>0.1875</c:v>
                </c:pt>
                <c:pt idx="81">
                  <c:v>0.625</c:v>
                </c:pt>
                <c:pt idx="82">
                  <c:v>0.25</c:v>
                </c:pt>
                <c:pt idx="83">
                  <c:v>0.625</c:v>
                </c:pt>
                <c:pt idx="84">
                  <c:v>0.25</c:v>
                </c:pt>
                <c:pt idx="85">
                  <c:v>0.125</c:v>
                </c:pt>
                <c:pt idx="86">
                  <c:v>0.625</c:v>
                </c:pt>
                <c:pt idx="87">
                  <c:v>0.3125</c:v>
                </c:pt>
                <c:pt idx="88">
                  <c:v>0.5</c:v>
                </c:pt>
                <c:pt idx="89">
                  <c:v>0.3125</c:v>
                </c:pt>
                <c:pt idx="90">
                  <c:v>0.4375</c:v>
                </c:pt>
                <c:pt idx="91">
                  <c:v>0.5</c:v>
                </c:pt>
                <c:pt idx="92">
                  <c:v>0.5</c:v>
                </c:pt>
                <c:pt idx="93">
                  <c:v>0.25</c:v>
                </c:pt>
                <c:pt idx="94">
                  <c:v>0.25</c:v>
                </c:pt>
                <c:pt idx="95">
                  <c:v>0.4375</c:v>
                </c:pt>
                <c:pt idx="96">
                  <c:v>0.1875</c:v>
                </c:pt>
                <c:pt idx="97">
                  <c:v>0.3125</c:v>
                </c:pt>
                <c:pt idx="98">
                  <c:v>0.5625</c:v>
                </c:pt>
                <c:pt idx="99">
                  <c:v>0.5</c:v>
                </c:pt>
                <c:pt idx="100">
                  <c:v>0.5</c:v>
                </c:pt>
                <c:pt idx="101">
                  <c:v>0.3125</c:v>
                </c:pt>
                <c:pt idx="102">
                  <c:v>0.5</c:v>
                </c:pt>
                <c:pt idx="103">
                  <c:v>0.625</c:v>
                </c:pt>
                <c:pt idx="104">
                  <c:v>0.4375</c:v>
                </c:pt>
                <c:pt idx="105">
                  <c:v>0.5625</c:v>
                </c:pt>
                <c:pt idx="106">
                  <c:v>0.3125</c:v>
                </c:pt>
                <c:pt idx="107">
                  <c:v>0.3125</c:v>
                </c:pt>
                <c:pt idx="108">
                  <c:v>0.5</c:v>
                </c:pt>
                <c:pt idx="109">
                  <c:v>0.47222222222222221</c:v>
                </c:pt>
                <c:pt idx="110">
                  <c:v>0.5625</c:v>
                </c:pt>
                <c:pt idx="111">
                  <c:v>0.375</c:v>
                </c:pt>
                <c:pt idx="112">
                  <c:v>0.6875</c:v>
                </c:pt>
                <c:pt idx="113">
                  <c:v>0.375</c:v>
                </c:pt>
                <c:pt idx="114">
                  <c:v>0.5</c:v>
                </c:pt>
                <c:pt idx="115">
                  <c:v>0.375</c:v>
                </c:pt>
                <c:pt idx="116">
                  <c:v>0.25</c:v>
                </c:pt>
                <c:pt idx="117">
                  <c:v>0.625</c:v>
                </c:pt>
                <c:pt idx="118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'Мун- 2020-2021'!$DD$6:$DD$124</c:f>
              <c:numCache>
                <c:formatCode>0.00</c:formatCode>
                <c:ptCount val="119"/>
                <c:pt idx="0">
                  <c:v>0.37894144144144143</c:v>
                </c:pt>
                <c:pt idx="1">
                  <c:v>0.37894144144144143</c:v>
                </c:pt>
                <c:pt idx="3">
                  <c:v>0.37894144144144143</c:v>
                </c:pt>
                <c:pt idx="4">
                  <c:v>0.37894144144144143</c:v>
                </c:pt>
                <c:pt idx="5">
                  <c:v>0.37894144144144143</c:v>
                </c:pt>
                <c:pt idx="6">
                  <c:v>0.37894144144144143</c:v>
                </c:pt>
                <c:pt idx="7">
                  <c:v>0.37894144144144143</c:v>
                </c:pt>
                <c:pt idx="8">
                  <c:v>0.37894144144144143</c:v>
                </c:pt>
                <c:pt idx="9">
                  <c:v>0.37894144144144143</c:v>
                </c:pt>
                <c:pt idx="10">
                  <c:v>0.37894144144144143</c:v>
                </c:pt>
                <c:pt idx="11">
                  <c:v>0.37894144144144143</c:v>
                </c:pt>
                <c:pt idx="13">
                  <c:v>0.37894144144144143</c:v>
                </c:pt>
                <c:pt idx="14">
                  <c:v>0.37894144144144143</c:v>
                </c:pt>
                <c:pt idx="15">
                  <c:v>0.37894144144144143</c:v>
                </c:pt>
                <c:pt idx="16">
                  <c:v>0.37894144144144143</c:v>
                </c:pt>
                <c:pt idx="17">
                  <c:v>0.37894144144144143</c:v>
                </c:pt>
                <c:pt idx="18">
                  <c:v>0.37894144144144143</c:v>
                </c:pt>
                <c:pt idx="19">
                  <c:v>0.37894144144144143</c:v>
                </c:pt>
                <c:pt idx="20">
                  <c:v>0.37894144144144143</c:v>
                </c:pt>
                <c:pt idx="21">
                  <c:v>0.37894144144144143</c:v>
                </c:pt>
                <c:pt idx="22">
                  <c:v>0.37894144144144143</c:v>
                </c:pt>
                <c:pt idx="23">
                  <c:v>0.37894144144144143</c:v>
                </c:pt>
                <c:pt idx="24">
                  <c:v>0.37894144144144143</c:v>
                </c:pt>
                <c:pt idx="26">
                  <c:v>0.37894144144144143</c:v>
                </c:pt>
                <c:pt idx="27">
                  <c:v>0.37894144144144143</c:v>
                </c:pt>
                <c:pt idx="28">
                  <c:v>0.37894144144144143</c:v>
                </c:pt>
                <c:pt idx="29">
                  <c:v>0.37894144144144143</c:v>
                </c:pt>
                <c:pt idx="30">
                  <c:v>0.37894144144144143</c:v>
                </c:pt>
                <c:pt idx="31">
                  <c:v>0.37894144144144143</c:v>
                </c:pt>
                <c:pt idx="32">
                  <c:v>0.37894144144144143</c:v>
                </c:pt>
                <c:pt idx="33">
                  <c:v>0.37894144144144143</c:v>
                </c:pt>
                <c:pt idx="34">
                  <c:v>0.37894144144144143</c:v>
                </c:pt>
                <c:pt idx="35">
                  <c:v>0.37894144144144143</c:v>
                </c:pt>
                <c:pt idx="36">
                  <c:v>0.37894144144144143</c:v>
                </c:pt>
                <c:pt idx="37">
                  <c:v>0.37894144144144143</c:v>
                </c:pt>
                <c:pt idx="38">
                  <c:v>0.37894144144144143</c:v>
                </c:pt>
                <c:pt idx="39">
                  <c:v>0.37894144144144143</c:v>
                </c:pt>
                <c:pt idx="40">
                  <c:v>0.37894144144144143</c:v>
                </c:pt>
                <c:pt idx="41">
                  <c:v>0.37894144144144143</c:v>
                </c:pt>
                <c:pt idx="42">
                  <c:v>0.37894144144144143</c:v>
                </c:pt>
                <c:pt idx="44">
                  <c:v>0.37894144144144143</c:v>
                </c:pt>
                <c:pt idx="45">
                  <c:v>0.37894144144144143</c:v>
                </c:pt>
                <c:pt idx="46">
                  <c:v>0.37894144144144143</c:v>
                </c:pt>
                <c:pt idx="47">
                  <c:v>0.37894144144144143</c:v>
                </c:pt>
                <c:pt idx="48">
                  <c:v>0.37894144144144143</c:v>
                </c:pt>
                <c:pt idx="49">
                  <c:v>0.37894144144144143</c:v>
                </c:pt>
                <c:pt idx="50">
                  <c:v>0.37894144144144143</c:v>
                </c:pt>
                <c:pt idx="51">
                  <c:v>0.37894144144144143</c:v>
                </c:pt>
                <c:pt idx="52">
                  <c:v>0.37894144144144143</c:v>
                </c:pt>
                <c:pt idx="53">
                  <c:v>0.37894144144144143</c:v>
                </c:pt>
                <c:pt idx="54">
                  <c:v>0.37894144144144143</c:v>
                </c:pt>
                <c:pt idx="55">
                  <c:v>0.37894144144144143</c:v>
                </c:pt>
                <c:pt idx="56">
                  <c:v>0.37894144144144143</c:v>
                </c:pt>
                <c:pt idx="57">
                  <c:v>0.37894144144144143</c:v>
                </c:pt>
                <c:pt idx="58">
                  <c:v>0.37894144144144143</c:v>
                </c:pt>
                <c:pt idx="59">
                  <c:v>0.37894144144144143</c:v>
                </c:pt>
                <c:pt idx="60">
                  <c:v>0.37894144144144143</c:v>
                </c:pt>
                <c:pt idx="61">
                  <c:v>0.37894144144144143</c:v>
                </c:pt>
                <c:pt idx="62">
                  <c:v>0.37894144144144143</c:v>
                </c:pt>
                <c:pt idx="64">
                  <c:v>0.37894144144144143</c:v>
                </c:pt>
                <c:pt idx="65">
                  <c:v>0.37894144144144143</c:v>
                </c:pt>
                <c:pt idx="66">
                  <c:v>0.37894144144144143</c:v>
                </c:pt>
                <c:pt idx="67">
                  <c:v>0.37894144144144143</c:v>
                </c:pt>
                <c:pt idx="68">
                  <c:v>0.37894144144144143</c:v>
                </c:pt>
                <c:pt idx="69">
                  <c:v>0.37894144144144143</c:v>
                </c:pt>
                <c:pt idx="70">
                  <c:v>0.37894144144144143</c:v>
                </c:pt>
                <c:pt idx="71">
                  <c:v>0.37894144144144143</c:v>
                </c:pt>
                <c:pt idx="72">
                  <c:v>0.37894144144144143</c:v>
                </c:pt>
                <c:pt idx="73">
                  <c:v>0.37894144144144143</c:v>
                </c:pt>
                <c:pt idx="74">
                  <c:v>0.37894144144144143</c:v>
                </c:pt>
                <c:pt idx="75">
                  <c:v>0.37894144144144143</c:v>
                </c:pt>
                <c:pt idx="76">
                  <c:v>0.37894144144144143</c:v>
                </c:pt>
                <c:pt idx="78">
                  <c:v>0.37894144144144143</c:v>
                </c:pt>
                <c:pt idx="79">
                  <c:v>0.37894144144144143</c:v>
                </c:pt>
                <c:pt idx="80">
                  <c:v>0.37894144144144143</c:v>
                </c:pt>
                <c:pt idx="81">
                  <c:v>0.37894144144144143</c:v>
                </c:pt>
                <c:pt idx="82">
                  <c:v>0.37894144144144143</c:v>
                </c:pt>
                <c:pt idx="83">
                  <c:v>0.37894144144144143</c:v>
                </c:pt>
                <c:pt idx="84">
                  <c:v>0.37894144144144143</c:v>
                </c:pt>
                <c:pt idx="85">
                  <c:v>0.37894144144144143</c:v>
                </c:pt>
                <c:pt idx="86">
                  <c:v>0.37894144144144143</c:v>
                </c:pt>
                <c:pt idx="87">
                  <c:v>0.37894144144144143</c:v>
                </c:pt>
                <c:pt idx="88">
                  <c:v>0.37894144144144143</c:v>
                </c:pt>
                <c:pt idx="89">
                  <c:v>0.37894144144144143</c:v>
                </c:pt>
                <c:pt idx="90">
                  <c:v>0.37894144144144143</c:v>
                </c:pt>
                <c:pt idx="91">
                  <c:v>0.37894144144144143</c:v>
                </c:pt>
                <c:pt idx="92">
                  <c:v>0.37894144144144143</c:v>
                </c:pt>
                <c:pt idx="93">
                  <c:v>0.37894144144144143</c:v>
                </c:pt>
                <c:pt idx="94">
                  <c:v>0.37894144144144143</c:v>
                </c:pt>
                <c:pt idx="95">
                  <c:v>0.37894144144144143</c:v>
                </c:pt>
                <c:pt idx="96">
                  <c:v>0.37894144144144143</c:v>
                </c:pt>
                <c:pt idx="97">
                  <c:v>0.37894144144144143</c:v>
                </c:pt>
                <c:pt idx="98">
                  <c:v>0.37894144144144143</c:v>
                </c:pt>
                <c:pt idx="99">
                  <c:v>0.37894144144144143</c:v>
                </c:pt>
                <c:pt idx="100">
                  <c:v>0.37894144144144143</c:v>
                </c:pt>
                <c:pt idx="101">
                  <c:v>0.37894144144144143</c:v>
                </c:pt>
                <c:pt idx="102">
                  <c:v>0.37894144144144143</c:v>
                </c:pt>
                <c:pt idx="103">
                  <c:v>0.37894144144144143</c:v>
                </c:pt>
                <c:pt idx="104">
                  <c:v>0.37894144144144143</c:v>
                </c:pt>
                <c:pt idx="105">
                  <c:v>0.37894144144144143</c:v>
                </c:pt>
                <c:pt idx="106">
                  <c:v>0.37894144144144143</c:v>
                </c:pt>
                <c:pt idx="107">
                  <c:v>0.37894144144144143</c:v>
                </c:pt>
                <c:pt idx="108">
                  <c:v>0.37894144144144143</c:v>
                </c:pt>
                <c:pt idx="110">
                  <c:v>0.37894144144144143</c:v>
                </c:pt>
                <c:pt idx="111">
                  <c:v>0.37894144144144143</c:v>
                </c:pt>
                <c:pt idx="112">
                  <c:v>0.37894144144144143</c:v>
                </c:pt>
                <c:pt idx="113">
                  <c:v>0.37894144144144143</c:v>
                </c:pt>
                <c:pt idx="114">
                  <c:v>0.37894144144144143</c:v>
                </c:pt>
                <c:pt idx="115">
                  <c:v>0.37894144144144143</c:v>
                </c:pt>
                <c:pt idx="116">
                  <c:v>0.37894144144144143</c:v>
                </c:pt>
                <c:pt idx="117">
                  <c:v>0.37894144144144143</c:v>
                </c:pt>
                <c:pt idx="118">
                  <c:v>0.37894144144144143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1016"/>
        <c:axId val="193731800"/>
      </c:lineChart>
      <c:catAx>
        <c:axId val="19373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731800"/>
        <c:crosses val="autoZero"/>
        <c:auto val="1"/>
        <c:lblAlgn val="ctr"/>
        <c:lblOffset val="100"/>
        <c:noMultiLvlLbl val="0"/>
      </c:catAx>
      <c:valAx>
        <c:axId val="19373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73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94186394453135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</a:t>
            </a:r>
            <a:r>
              <a:rPr lang="ru-RU" sz="1800" b="1" i="0" baseline="0">
                <a:effectLst/>
              </a:rPr>
              <a:t> </a:t>
            </a:r>
            <a:r>
              <a:rPr lang="ru-RU" b="1"/>
              <a:t> </a:t>
            </a:r>
          </a:p>
        </c:rich>
      </c:tx>
      <c:layout>
        <c:manualLayout>
          <c:xMode val="edge"/>
          <c:yMode val="edge"/>
          <c:x val="0.2744037382356494"/>
          <c:y val="1.50659133709981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75499587421382E-2"/>
          <c:y val="0.11878571598617615"/>
          <c:w val="0.9649076027705491"/>
          <c:h val="0.57235656855608419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'Фед- 2020-2021'!$BE$6:$BE$124</c:f>
              <c:numCache>
                <c:formatCode>0.00</c:formatCode>
                <c:ptCount val="119"/>
                <c:pt idx="0">
                  <c:v>0.99991546289349376</c:v>
                </c:pt>
                <c:pt idx="1">
                  <c:v>1.4661904409666817E-4</c:v>
                </c:pt>
                <c:pt idx="2">
                  <c:v>0.63534919108556198</c:v>
                </c:pt>
                <c:pt idx="3">
                  <c:v>1.4661904409666817E-4</c:v>
                </c:pt>
                <c:pt idx="4">
                  <c:v>1.4661904409666817E-4</c:v>
                </c:pt>
                <c:pt idx="5">
                  <c:v>0.14661904409666818</c:v>
                </c:pt>
                <c:pt idx="6">
                  <c:v>5.1316665433833855</c:v>
                </c:pt>
                <c:pt idx="7">
                  <c:v>0.4398571322900045</c:v>
                </c:pt>
                <c:pt idx="8">
                  <c:v>1.4661904409666817E-4</c:v>
                </c:pt>
                <c:pt idx="9">
                  <c:v>1.4661904409666817E-4</c:v>
                </c:pt>
                <c:pt idx="10">
                  <c:v>1.4661904409666817E-4</c:v>
                </c:pt>
                <c:pt idx="11">
                  <c:v>1.4661904409666817E-4</c:v>
                </c:pt>
                <c:pt idx="12">
                  <c:v>0.25658332716916926</c:v>
                </c:pt>
                <c:pt idx="13">
                  <c:v>0.14661904409666818</c:v>
                </c:pt>
                <c:pt idx="14">
                  <c:v>0.4398571322900045</c:v>
                </c:pt>
                <c:pt idx="15">
                  <c:v>0.14661904409666818</c:v>
                </c:pt>
                <c:pt idx="16">
                  <c:v>2.0526666173533541</c:v>
                </c:pt>
                <c:pt idx="17">
                  <c:v>0.14661904409666818</c:v>
                </c:pt>
                <c:pt idx="18">
                  <c:v>1.4661904409666817E-4</c:v>
                </c:pt>
                <c:pt idx="19">
                  <c:v>1.4661904409666817E-4</c:v>
                </c:pt>
                <c:pt idx="20">
                  <c:v>1.4661904409666817E-4</c:v>
                </c:pt>
                <c:pt idx="21">
                  <c:v>1.4661904409666817E-4</c:v>
                </c:pt>
                <c:pt idx="22">
                  <c:v>1.4661904409666817E-4</c:v>
                </c:pt>
                <c:pt idx="23">
                  <c:v>0.14661904409666818</c:v>
                </c:pt>
                <c:pt idx="24">
                  <c:v>1.4661904409666817E-4</c:v>
                </c:pt>
                <c:pt idx="25">
                  <c:v>0.15524369374941335</c:v>
                </c:pt>
                <c:pt idx="26">
                  <c:v>0.29323808819333635</c:v>
                </c:pt>
                <c:pt idx="27">
                  <c:v>0.87971426458000901</c:v>
                </c:pt>
                <c:pt idx="28">
                  <c:v>1.4661904409666817E-4</c:v>
                </c:pt>
                <c:pt idx="29">
                  <c:v>0.4398571322900045</c:v>
                </c:pt>
                <c:pt idx="30">
                  <c:v>1.4661904409666817E-4</c:v>
                </c:pt>
                <c:pt idx="31">
                  <c:v>1.4661904409666817E-4</c:v>
                </c:pt>
                <c:pt idx="32">
                  <c:v>1.4661904409666817E-4</c:v>
                </c:pt>
                <c:pt idx="33">
                  <c:v>1.4661904409666817E-4</c:v>
                </c:pt>
                <c:pt idx="34">
                  <c:v>0.73309522048334086</c:v>
                </c:pt>
                <c:pt idx="35">
                  <c:v>1.4661904409666817E-4</c:v>
                </c:pt>
                <c:pt idx="36">
                  <c:v>1.4661904409666817E-4</c:v>
                </c:pt>
                <c:pt idx="37">
                  <c:v>1.4661904409666817E-4</c:v>
                </c:pt>
                <c:pt idx="38">
                  <c:v>1.4661904409666817E-4</c:v>
                </c:pt>
                <c:pt idx="39">
                  <c:v>0.29323808819333635</c:v>
                </c:pt>
                <c:pt idx="40">
                  <c:v>1.4661904409666817E-4</c:v>
                </c:pt>
                <c:pt idx="41">
                  <c:v>1.4661904409666817E-4</c:v>
                </c:pt>
                <c:pt idx="42">
                  <c:v>1.4661904409666817E-4</c:v>
                </c:pt>
                <c:pt idx="43">
                  <c:v>0.81797993022351712</c:v>
                </c:pt>
                <c:pt idx="44">
                  <c:v>6.4512379402533995</c:v>
                </c:pt>
                <c:pt idx="45">
                  <c:v>0.29323808819333635</c:v>
                </c:pt>
                <c:pt idx="46">
                  <c:v>1.1729523527733454</c:v>
                </c:pt>
                <c:pt idx="47">
                  <c:v>4.251952278803377</c:v>
                </c:pt>
                <c:pt idx="48">
                  <c:v>0.4398571322900045</c:v>
                </c:pt>
                <c:pt idx="49">
                  <c:v>1.9060475732566862</c:v>
                </c:pt>
                <c:pt idx="50">
                  <c:v>0.4398571322900045</c:v>
                </c:pt>
                <c:pt idx="51">
                  <c:v>1.4661904409666817E-4</c:v>
                </c:pt>
                <c:pt idx="52">
                  <c:v>1.4661904409666817E-4</c:v>
                </c:pt>
                <c:pt idx="53">
                  <c:v>1.4661904409666817E-4</c:v>
                </c:pt>
                <c:pt idx="54">
                  <c:v>0.14661904409666818</c:v>
                </c:pt>
                <c:pt idx="55">
                  <c:v>0.14661904409666818</c:v>
                </c:pt>
                <c:pt idx="56">
                  <c:v>0.29323808819333635</c:v>
                </c:pt>
                <c:pt idx="57">
                  <c:v>1.4661904409666817E-4</c:v>
                </c:pt>
                <c:pt idx="58">
                  <c:v>1.4661904409666817E-4</c:v>
                </c:pt>
                <c:pt idx="59">
                  <c:v>1.4661904409666817E-4</c:v>
                </c:pt>
                <c:pt idx="60">
                  <c:v>1.4661904409666817E-4</c:v>
                </c:pt>
                <c:pt idx="61">
                  <c:v>1.4661904409666817E-4</c:v>
                </c:pt>
                <c:pt idx="62">
                  <c:v>1.4661904409666817E-4</c:v>
                </c:pt>
                <c:pt idx="63">
                  <c:v>2.2556776014872028E-2</c:v>
                </c:pt>
                <c:pt idx="64">
                  <c:v>0.14661904409666818</c:v>
                </c:pt>
                <c:pt idx="65">
                  <c:v>1.4661904409666817E-4</c:v>
                </c:pt>
                <c:pt idx="66">
                  <c:v>1.4661904409666817E-4</c:v>
                </c:pt>
                <c:pt idx="67">
                  <c:v>1.4661904409666817E-4</c:v>
                </c:pt>
                <c:pt idx="68">
                  <c:v>1.4661904409666817E-4</c:v>
                </c:pt>
                <c:pt idx="69">
                  <c:v>1.4661904409666817E-4</c:v>
                </c:pt>
                <c:pt idx="70">
                  <c:v>1.4661904409666817E-4</c:v>
                </c:pt>
                <c:pt idx="71">
                  <c:v>1.4661904409666817E-4</c:v>
                </c:pt>
                <c:pt idx="72">
                  <c:v>1.4661904409666817E-4</c:v>
                </c:pt>
                <c:pt idx="73">
                  <c:v>1.4661904409666817E-4</c:v>
                </c:pt>
                <c:pt idx="74">
                  <c:v>1.4661904409666817E-4</c:v>
                </c:pt>
                <c:pt idx="75">
                  <c:v>1.4661904409666817E-4</c:v>
                </c:pt>
                <c:pt idx="76">
                  <c:v>0.14661904409666818</c:v>
                </c:pt>
                <c:pt idx="77">
                  <c:v>2.3932721160830819</c:v>
                </c:pt>
                <c:pt idx="78">
                  <c:v>0.4398571322900045</c:v>
                </c:pt>
                <c:pt idx="79">
                  <c:v>1.4661904409666817E-4</c:v>
                </c:pt>
                <c:pt idx="80">
                  <c:v>1.4661904409666817E-4</c:v>
                </c:pt>
                <c:pt idx="81">
                  <c:v>3.9587141906100403</c:v>
                </c:pt>
                <c:pt idx="82">
                  <c:v>1.4661904409666817E-4</c:v>
                </c:pt>
                <c:pt idx="83">
                  <c:v>0.14661904409666818</c:v>
                </c:pt>
                <c:pt idx="84">
                  <c:v>1.4661904409666817E-4</c:v>
                </c:pt>
                <c:pt idx="85">
                  <c:v>1.4661904409666817E-4</c:v>
                </c:pt>
                <c:pt idx="86">
                  <c:v>1.4661904409666817E-4</c:v>
                </c:pt>
                <c:pt idx="87">
                  <c:v>1.4661904409666817E-4</c:v>
                </c:pt>
                <c:pt idx="88">
                  <c:v>0.14661904409666818</c:v>
                </c:pt>
                <c:pt idx="89">
                  <c:v>1.4661904409666817E-4</c:v>
                </c:pt>
                <c:pt idx="90">
                  <c:v>0.14661904409666818</c:v>
                </c:pt>
                <c:pt idx="91">
                  <c:v>0.14661904409666818</c:v>
                </c:pt>
                <c:pt idx="92">
                  <c:v>0.14661904409666818</c:v>
                </c:pt>
                <c:pt idx="93">
                  <c:v>1.4661904409666817E-4</c:v>
                </c:pt>
                <c:pt idx="94">
                  <c:v>1.4661904409666817E-4</c:v>
                </c:pt>
                <c:pt idx="95">
                  <c:v>1.4661904409666817E-4</c:v>
                </c:pt>
                <c:pt idx="96">
                  <c:v>1.4661904409666817E-4</c:v>
                </c:pt>
                <c:pt idx="97">
                  <c:v>1.4661904409666817E-4</c:v>
                </c:pt>
                <c:pt idx="98">
                  <c:v>1.1729523527733454</c:v>
                </c:pt>
                <c:pt idx="99">
                  <c:v>57.47466528589392</c:v>
                </c:pt>
                <c:pt idx="100">
                  <c:v>1.3195713968700136</c:v>
                </c:pt>
                <c:pt idx="101">
                  <c:v>0.14661904409666818</c:v>
                </c:pt>
                <c:pt idx="102">
                  <c:v>1.6128094850633499</c:v>
                </c:pt>
                <c:pt idx="103">
                  <c:v>2.1992856614500225</c:v>
                </c:pt>
                <c:pt idx="104">
                  <c:v>2.0526666173533541</c:v>
                </c:pt>
                <c:pt idx="105">
                  <c:v>2.4925237496433588</c:v>
                </c:pt>
                <c:pt idx="106">
                  <c:v>0.29323808819333635</c:v>
                </c:pt>
                <c:pt idx="107">
                  <c:v>1.4661904409666817E-4</c:v>
                </c:pt>
                <c:pt idx="108">
                  <c:v>0.29338470723743298</c:v>
                </c:pt>
                <c:pt idx="109">
                  <c:v>1.0589153184759368</c:v>
                </c:pt>
                <c:pt idx="110">
                  <c:v>7.0377141166400721</c:v>
                </c:pt>
                <c:pt idx="111">
                  <c:v>0.29323808819333635</c:v>
                </c:pt>
                <c:pt idx="112">
                  <c:v>0.29323808819333635</c:v>
                </c:pt>
                <c:pt idx="113">
                  <c:v>1.4661904409666817E-4</c:v>
                </c:pt>
                <c:pt idx="114">
                  <c:v>1.1729523527733454</c:v>
                </c:pt>
                <c:pt idx="115">
                  <c:v>1.4661904409666817E-4</c:v>
                </c:pt>
                <c:pt idx="116">
                  <c:v>1.4661904409666817E-4</c:v>
                </c:pt>
                <c:pt idx="117">
                  <c:v>0.73309522048334086</c:v>
                </c:pt>
                <c:pt idx="118">
                  <c:v>1.4661904409666817E-4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'Фед- 2020-2021'!$BF$6:$BF$124</c:f>
              <c:numCache>
                <c:formatCode>0.00</c:formatCode>
                <c:ptCount val="119"/>
                <c:pt idx="0">
                  <c:v>0.99999999999999944</c:v>
                </c:pt>
                <c:pt idx="1">
                  <c:v>0.99999999999999944</c:v>
                </c:pt>
                <c:pt idx="3">
                  <c:v>0.99999999999999944</c:v>
                </c:pt>
                <c:pt idx="4">
                  <c:v>0.99999999999999944</c:v>
                </c:pt>
                <c:pt idx="5">
                  <c:v>0.99999999999999944</c:v>
                </c:pt>
                <c:pt idx="6">
                  <c:v>0.99999999999999944</c:v>
                </c:pt>
                <c:pt idx="7">
                  <c:v>0.99999999999999944</c:v>
                </c:pt>
                <c:pt idx="8">
                  <c:v>0.99999999999999944</c:v>
                </c:pt>
                <c:pt idx="9">
                  <c:v>0.99999999999999944</c:v>
                </c:pt>
                <c:pt idx="10">
                  <c:v>0.99999999999999944</c:v>
                </c:pt>
                <c:pt idx="11">
                  <c:v>0.99999999999999944</c:v>
                </c:pt>
                <c:pt idx="13">
                  <c:v>0.99999999999999944</c:v>
                </c:pt>
                <c:pt idx="14">
                  <c:v>0.99999999999999944</c:v>
                </c:pt>
                <c:pt idx="15">
                  <c:v>0.99999999999999944</c:v>
                </c:pt>
                <c:pt idx="16">
                  <c:v>0.99999999999999944</c:v>
                </c:pt>
                <c:pt idx="17">
                  <c:v>0.99999999999999944</c:v>
                </c:pt>
                <c:pt idx="18">
                  <c:v>0.99999999999999944</c:v>
                </c:pt>
                <c:pt idx="19">
                  <c:v>0.99999999999999944</c:v>
                </c:pt>
                <c:pt idx="20">
                  <c:v>0.99999999999999944</c:v>
                </c:pt>
                <c:pt idx="21">
                  <c:v>0.99999999999999944</c:v>
                </c:pt>
                <c:pt idx="22">
                  <c:v>0.99999999999999944</c:v>
                </c:pt>
                <c:pt idx="23">
                  <c:v>0.99999999999999944</c:v>
                </c:pt>
                <c:pt idx="24">
                  <c:v>0.99999999999999944</c:v>
                </c:pt>
                <c:pt idx="26">
                  <c:v>0.99999999999999944</c:v>
                </c:pt>
                <c:pt idx="27">
                  <c:v>0.99999999999999944</c:v>
                </c:pt>
                <c:pt idx="28">
                  <c:v>0.99999999999999944</c:v>
                </c:pt>
                <c:pt idx="29">
                  <c:v>0.99999999999999944</c:v>
                </c:pt>
                <c:pt idx="30">
                  <c:v>0.99999999999999944</c:v>
                </c:pt>
                <c:pt idx="31">
                  <c:v>0.99999999999999944</c:v>
                </c:pt>
                <c:pt idx="32">
                  <c:v>0.99999999999999944</c:v>
                </c:pt>
                <c:pt idx="33">
                  <c:v>0.99999999999999944</c:v>
                </c:pt>
                <c:pt idx="34">
                  <c:v>0.99999999999999944</c:v>
                </c:pt>
                <c:pt idx="35">
                  <c:v>0.99999999999999944</c:v>
                </c:pt>
                <c:pt idx="36">
                  <c:v>0.99999999999999944</c:v>
                </c:pt>
                <c:pt idx="37">
                  <c:v>0.99999999999999944</c:v>
                </c:pt>
                <c:pt idx="38">
                  <c:v>0.99999999999999944</c:v>
                </c:pt>
                <c:pt idx="39">
                  <c:v>0.99999999999999944</c:v>
                </c:pt>
                <c:pt idx="40">
                  <c:v>0.99999999999999944</c:v>
                </c:pt>
                <c:pt idx="41">
                  <c:v>0.99999999999999944</c:v>
                </c:pt>
                <c:pt idx="42">
                  <c:v>0.99999999999999944</c:v>
                </c:pt>
                <c:pt idx="44">
                  <c:v>0.99999999999999944</c:v>
                </c:pt>
                <c:pt idx="45">
                  <c:v>0.99999999999999944</c:v>
                </c:pt>
                <c:pt idx="46">
                  <c:v>0.99999999999999944</c:v>
                </c:pt>
                <c:pt idx="47">
                  <c:v>0.99999999999999944</c:v>
                </c:pt>
                <c:pt idx="48">
                  <c:v>0.99999999999999944</c:v>
                </c:pt>
                <c:pt idx="49">
                  <c:v>0.99999999999999944</c:v>
                </c:pt>
                <c:pt idx="50">
                  <c:v>0.99999999999999944</c:v>
                </c:pt>
                <c:pt idx="51">
                  <c:v>0.99999999999999944</c:v>
                </c:pt>
                <c:pt idx="52">
                  <c:v>0.99999999999999944</c:v>
                </c:pt>
                <c:pt idx="53">
                  <c:v>0.99999999999999944</c:v>
                </c:pt>
                <c:pt idx="54">
                  <c:v>0.99999999999999944</c:v>
                </c:pt>
                <c:pt idx="55">
                  <c:v>0.99999999999999944</c:v>
                </c:pt>
                <c:pt idx="56">
                  <c:v>0.99999999999999944</c:v>
                </c:pt>
                <c:pt idx="57">
                  <c:v>0.99999999999999944</c:v>
                </c:pt>
                <c:pt idx="58">
                  <c:v>0.99999999999999944</c:v>
                </c:pt>
                <c:pt idx="59">
                  <c:v>0.99999999999999944</c:v>
                </c:pt>
                <c:pt idx="60">
                  <c:v>0.99999999999999944</c:v>
                </c:pt>
                <c:pt idx="61">
                  <c:v>0.99999999999999944</c:v>
                </c:pt>
                <c:pt idx="62">
                  <c:v>0.99999999999999944</c:v>
                </c:pt>
                <c:pt idx="64">
                  <c:v>0.99999999999999944</c:v>
                </c:pt>
                <c:pt idx="65">
                  <c:v>0.99999999999999944</c:v>
                </c:pt>
                <c:pt idx="66">
                  <c:v>0.99999999999999944</c:v>
                </c:pt>
                <c:pt idx="67">
                  <c:v>0.99999999999999944</c:v>
                </c:pt>
                <c:pt idx="68">
                  <c:v>0.99999999999999944</c:v>
                </c:pt>
                <c:pt idx="69">
                  <c:v>0.99999999999999944</c:v>
                </c:pt>
                <c:pt idx="70">
                  <c:v>0.99999999999999944</c:v>
                </c:pt>
                <c:pt idx="71">
                  <c:v>0.99999999999999944</c:v>
                </c:pt>
                <c:pt idx="72">
                  <c:v>0.99999999999999944</c:v>
                </c:pt>
                <c:pt idx="73">
                  <c:v>0.99999999999999944</c:v>
                </c:pt>
                <c:pt idx="74">
                  <c:v>0.99999999999999944</c:v>
                </c:pt>
                <c:pt idx="75">
                  <c:v>0.99999999999999944</c:v>
                </c:pt>
                <c:pt idx="76">
                  <c:v>0.99999999999999944</c:v>
                </c:pt>
                <c:pt idx="78">
                  <c:v>0.99999999999999944</c:v>
                </c:pt>
                <c:pt idx="79">
                  <c:v>0.99999999999999944</c:v>
                </c:pt>
                <c:pt idx="80">
                  <c:v>0.99999999999999944</c:v>
                </c:pt>
                <c:pt idx="81">
                  <c:v>0.99999999999999944</c:v>
                </c:pt>
                <c:pt idx="82">
                  <c:v>0.99999999999999944</c:v>
                </c:pt>
                <c:pt idx="83">
                  <c:v>0.99999999999999944</c:v>
                </c:pt>
                <c:pt idx="84">
                  <c:v>0.99999999999999944</c:v>
                </c:pt>
                <c:pt idx="85">
                  <c:v>0.99999999999999944</c:v>
                </c:pt>
                <c:pt idx="86">
                  <c:v>0.99999999999999944</c:v>
                </c:pt>
                <c:pt idx="87">
                  <c:v>0.99999999999999944</c:v>
                </c:pt>
                <c:pt idx="88">
                  <c:v>0.99999999999999944</c:v>
                </c:pt>
                <c:pt idx="89">
                  <c:v>0.99999999999999944</c:v>
                </c:pt>
                <c:pt idx="90">
                  <c:v>0.99999999999999944</c:v>
                </c:pt>
                <c:pt idx="91">
                  <c:v>0.99999999999999944</c:v>
                </c:pt>
                <c:pt idx="92">
                  <c:v>0.99999999999999944</c:v>
                </c:pt>
                <c:pt idx="93">
                  <c:v>0.99999999999999944</c:v>
                </c:pt>
                <c:pt idx="94">
                  <c:v>0.99999999999999944</c:v>
                </c:pt>
                <c:pt idx="95">
                  <c:v>0.99999999999999944</c:v>
                </c:pt>
                <c:pt idx="96">
                  <c:v>0.99999999999999944</c:v>
                </c:pt>
                <c:pt idx="97">
                  <c:v>0.99999999999999944</c:v>
                </c:pt>
                <c:pt idx="98">
                  <c:v>0.99999999999999944</c:v>
                </c:pt>
                <c:pt idx="99">
                  <c:v>0.99999999999999944</c:v>
                </c:pt>
                <c:pt idx="100">
                  <c:v>0.99999999999999944</c:v>
                </c:pt>
                <c:pt idx="101">
                  <c:v>0.99999999999999944</c:v>
                </c:pt>
                <c:pt idx="102">
                  <c:v>0.99999999999999944</c:v>
                </c:pt>
                <c:pt idx="103">
                  <c:v>0.99999999999999944</c:v>
                </c:pt>
                <c:pt idx="104">
                  <c:v>0.99999999999999944</c:v>
                </c:pt>
                <c:pt idx="105">
                  <c:v>0.99999999999999944</c:v>
                </c:pt>
                <c:pt idx="106">
                  <c:v>0.99999999999999944</c:v>
                </c:pt>
                <c:pt idx="107">
                  <c:v>0.99999999999999944</c:v>
                </c:pt>
                <c:pt idx="108">
                  <c:v>0.99999999999999944</c:v>
                </c:pt>
                <c:pt idx="110">
                  <c:v>0.99999999999999944</c:v>
                </c:pt>
                <c:pt idx="111">
                  <c:v>0.99999999999999944</c:v>
                </c:pt>
                <c:pt idx="112">
                  <c:v>0.99999999999999944</c:v>
                </c:pt>
                <c:pt idx="113">
                  <c:v>0.99999999999999944</c:v>
                </c:pt>
                <c:pt idx="114">
                  <c:v>0.99999999999999944</c:v>
                </c:pt>
                <c:pt idx="115">
                  <c:v>0.99999999999999944</c:v>
                </c:pt>
                <c:pt idx="116">
                  <c:v>0.99999999999999944</c:v>
                </c:pt>
                <c:pt idx="117">
                  <c:v>0.99999999999999944</c:v>
                </c:pt>
                <c:pt idx="118">
                  <c:v>0.99999999999999944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33712"/>
        <c:axId val="264134104"/>
      </c:lineChart>
      <c:catAx>
        <c:axId val="26413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4134104"/>
        <c:crosses val="autoZero"/>
        <c:auto val="1"/>
        <c:lblAlgn val="ctr"/>
        <c:lblOffset val="100"/>
        <c:noMultiLvlLbl val="0"/>
      </c:catAx>
      <c:valAx>
        <c:axId val="264134104"/>
        <c:scaling>
          <c:orientation val="minMax"/>
          <c:max val="5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4133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муниципального уровня</a:t>
            </a:r>
            <a:endParaRPr lang="ru-RU" b="1"/>
          </a:p>
        </c:rich>
      </c:tx>
      <c:layout>
        <c:manualLayout>
          <c:xMode val="edge"/>
          <c:yMode val="edge"/>
          <c:x val="0.31765076223543565"/>
          <c:y val="1.06241699867197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439470283134348E-2"/>
          <c:y val="0.11433593709152889"/>
          <c:w val="0.97823127857390924"/>
          <c:h val="0.54062647422355503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'Мун- 2020-2021'!$DG$6:$DG$124</c:f>
              <c:numCache>
                <c:formatCode>0.00</c:formatCode>
                <c:ptCount val="119"/>
                <c:pt idx="0">
                  <c:v>3.8725705100102294E-2</c:v>
                </c:pt>
                <c:pt idx="1">
                  <c:v>5.185185185185185E-2</c:v>
                </c:pt>
                <c:pt idx="2">
                  <c:v>2.0239390642002177E-2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0.10810810810810811</c:v>
                </c:pt>
                <c:pt idx="6">
                  <c:v>2.5427646786870088E-2</c:v>
                </c:pt>
                <c:pt idx="7">
                  <c:v>1.4999999999999999E-2</c:v>
                </c:pt>
                <c:pt idx="8">
                  <c:v>2.8490028490028491E-2</c:v>
                </c:pt>
                <c:pt idx="9">
                  <c:v>7.6335877862595417E-3</c:v>
                </c:pt>
                <c:pt idx="10">
                  <c:v>1.4814814814814814E-3</c:v>
                </c:pt>
                <c:pt idx="11">
                  <c:v>0</c:v>
                </c:pt>
                <c:pt idx="12">
                  <c:v>7.0124879923150821E-2</c:v>
                </c:pt>
                <c:pt idx="13">
                  <c:v>0.14634146341463414</c:v>
                </c:pt>
                <c:pt idx="14">
                  <c:v>0.31372549019607843</c:v>
                </c:pt>
                <c:pt idx="15">
                  <c:v>2.0618556701030927E-2</c:v>
                </c:pt>
                <c:pt idx="16">
                  <c:v>0.21556886227544911</c:v>
                </c:pt>
                <c:pt idx="17">
                  <c:v>2.2140221402214021E-2</c:v>
                </c:pt>
                <c:pt idx="18">
                  <c:v>0.15</c:v>
                </c:pt>
                <c:pt idx="19">
                  <c:v>0.1111111111111111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2.9940119760479044E-3</c:v>
                </c:pt>
                <c:pt idx="24">
                  <c:v>0.1111111111111111</c:v>
                </c:pt>
                <c:pt idx="25">
                  <c:v>2.0240963855421686E-2</c:v>
                </c:pt>
                <c:pt idx="26">
                  <c:v>7.3394495412844041E-2</c:v>
                </c:pt>
                <c:pt idx="27">
                  <c:v>0.26666666666666666</c:v>
                </c:pt>
                <c:pt idx="28">
                  <c:v>6.6666666666666666E-2</c:v>
                </c:pt>
                <c:pt idx="29">
                  <c:v>0.22222222222222221</c:v>
                </c:pt>
                <c:pt idx="30">
                  <c:v>1.3986013986013986E-2</c:v>
                </c:pt>
                <c:pt idx="31">
                  <c:v>0</c:v>
                </c:pt>
                <c:pt idx="32">
                  <c:v>3.125E-2</c:v>
                </c:pt>
                <c:pt idx="33">
                  <c:v>8.2644628099173556E-3</c:v>
                </c:pt>
                <c:pt idx="34">
                  <c:v>0.125</c:v>
                </c:pt>
                <c:pt idx="35">
                  <c:v>0</c:v>
                </c:pt>
                <c:pt idx="36">
                  <c:v>9.0909090909090912E-2</c:v>
                </c:pt>
                <c:pt idx="37">
                  <c:v>1.4760147601476014E-2</c:v>
                </c:pt>
                <c:pt idx="38">
                  <c:v>0</c:v>
                </c:pt>
                <c:pt idx="39">
                  <c:v>0.11764705882352941</c:v>
                </c:pt>
                <c:pt idx="40">
                  <c:v>0</c:v>
                </c:pt>
                <c:pt idx="41">
                  <c:v>7.6142131979695434E-3</c:v>
                </c:pt>
                <c:pt idx="42">
                  <c:v>2.828854314002829E-3</c:v>
                </c:pt>
                <c:pt idx="43">
                  <c:v>5.623471882640587E-2</c:v>
                </c:pt>
                <c:pt idx="44">
                  <c:v>0.203125</c:v>
                </c:pt>
                <c:pt idx="45">
                  <c:v>0.2</c:v>
                </c:pt>
                <c:pt idx="46">
                  <c:v>2.7027027027027029E-2</c:v>
                </c:pt>
                <c:pt idx="47">
                  <c:v>0.16363636363636364</c:v>
                </c:pt>
                <c:pt idx="48">
                  <c:v>0.125</c:v>
                </c:pt>
                <c:pt idx="49">
                  <c:v>0.14035087719298245</c:v>
                </c:pt>
                <c:pt idx="50">
                  <c:v>0.4</c:v>
                </c:pt>
                <c:pt idx="51">
                  <c:v>0</c:v>
                </c:pt>
                <c:pt idx="52">
                  <c:v>6.6666666666666666E-2</c:v>
                </c:pt>
                <c:pt idx="53">
                  <c:v>0</c:v>
                </c:pt>
                <c:pt idx="54">
                  <c:v>3.5714285714285712E-2</c:v>
                </c:pt>
                <c:pt idx="55">
                  <c:v>0</c:v>
                </c:pt>
                <c:pt idx="56">
                  <c:v>0.22222222222222221</c:v>
                </c:pt>
                <c:pt idx="57">
                  <c:v>1.5151515151515152E-2</c:v>
                </c:pt>
                <c:pt idx="58">
                  <c:v>0.16</c:v>
                </c:pt>
                <c:pt idx="59">
                  <c:v>4.5351473922902496E-3</c:v>
                </c:pt>
                <c:pt idx="60">
                  <c:v>8.3333333333333329E-2</c:v>
                </c:pt>
                <c:pt idx="61">
                  <c:v>0.17241379310344829</c:v>
                </c:pt>
                <c:pt idx="62">
                  <c:v>7.5187969924812026E-3</c:v>
                </c:pt>
                <c:pt idx="63">
                  <c:v>2.6328161730136343E-2</c:v>
                </c:pt>
                <c:pt idx="64">
                  <c:v>7.4999999999999997E-2</c:v>
                </c:pt>
                <c:pt idx="65">
                  <c:v>1.3363028953229399E-2</c:v>
                </c:pt>
                <c:pt idx="66">
                  <c:v>8.9686098654708519E-3</c:v>
                </c:pt>
                <c:pt idx="67">
                  <c:v>0.22222222222222221</c:v>
                </c:pt>
                <c:pt idx="68">
                  <c:v>9.5328884652049577E-3</c:v>
                </c:pt>
                <c:pt idx="69">
                  <c:v>6.25E-2</c:v>
                </c:pt>
                <c:pt idx="70">
                  <c:v>0.11538461538461539</c:v>
                </c:pt>
                <c:pt idx="71">
                  <c:v>0.16666666666666666</c:v>
                </c:pt>
                <c:pt idx="72">
                  <c:v>0.5</c:v>
                </c:pt>
                <c:pt idx="73">
                  <c:v>0.3125</c:v>
                </c:pt>
                <c:pt idx="74">
                  <c:v>0.27272727272727271</c:v>
                </c:pt>
                <c:pt idx="75">
                  <c:v>0.1111111111111111</c:v>
                </c:pt>
                <c:pt idx="76">
                  <c:v>2.5316455696202531E-2</c:v>
                </c:pt>
                <c:pt idx="77">
                  <c:v>8.1399150049035626E-2</c:v>
                </c:pt>
                <c:pt idx="78">
                  <c:v>0.26666666666666666</c:v>
                </c:pt>
                <c:pt idx="79">
                  <c:v>0</c:v>
                </c:pt>
                <c:pt idx="80">
                  <c:v>0.15789473684210525</c:v>
                </c:pt>
                <c:pt idx="81">
                  <c:v>0.22807017543859648</c:v>
                </c:pt>
                <c:pt idx="82">
                  <c:v>0.19230769230769232</c:v>
                </c:pt>
                <c:pt idx="83">
                  <c:v>0.10752688172043011</c:v>
                </c:pt>
                <c:pt idx="84">
                  <c:v>0.1</c:v>
                </c:pt>
                <c:pt idx="85">
                  <c:v>0</c:v>
                </c:pt>
                <c:pt idx="86">
                  <c:v>1.4619883040935672E-2</c:v>
                </c:pt>
                <c:pt idx="87">
                  <c:v>0</c:v>
                </c:pt>
                <c:pt idx="88">
                  <c:v>2.0270270270270271E-2</c:v>
                </c:pt>
                <c:pt idx="89">
                  <c:v>9.6774193548387094E-2</c:v>
                </c:pt>
                <c:pt idx="90">
                  <c:v>0.16666666666666666</c:v>
                </c:pt>
                <c:pt idx="91">
                  <c:v>9.375E-2</c:v>
                </c:pt>
                <c:pt idx="92">
                  <c:v>1.2861736334405145E-2</c:v>
                </c:pt>
                <c:pt idx="93">
                  <c:v>0</c:v>
                </c:pt>
                <c:pt idx="94">
                  <c:v>7.6923076923076927E-2</c:v>
                </c:pt>
                <c:pt idx="95">
                  <c:v>2.0408163265306121E-2</c:v>
                </c:pt>
                <c:pt idx="96">
                  <c:v>0.5</c:v>
                </c:pt>
                <c:pt idx="97">
                  <c:v>0</c:v>
                </c:pt>
                <c:pt idx="98">
                  <c:v>2.8056112224448898E-2</c:v>
                </c:pt>
                <c:pt idx="99">
                  <c:v>0.1171875</c:v>
                </c:pt>
                <c:pt idx="100">
                  <c:v>0.28125</c:v>
                </c:pt>
                <c:pt idx="101">
                  <c:v>0.2857142857142857</c:v>
                </c:pt>
                <c:pt idx="102">
                  <c:v>0.38461538461538464</c:v>
                </c:pt>
                <c:pt idx="103">
                  <c:v>0.12</c:v>
                </c:pt>
                <c:pt idx="104">
                  <c:v>0.16822429906542055</c:v>
                </c:pt>
                <c:pt idx="105">
                  <c:v>8.0091533180778038E-2</c:v>
                </c:pt>
                <c:pt idx="106">
                  <c:v>0.15151515151515152</c:v>
                </c:pt>
                <c:pt idx="107">
                  <c:v>0.375</c:v>
                </c:pt>
                <c:pt idx="108">
                  <c:v>0.20588235294117646</c:v>
                </c:pt>
                <c:pt idx="109">
                  <c:v>2.4600776866637895E-2</c:v>
                </c:pt>
                <c:pt idx="110">
                  <c:v>0.25688073394495414</c:v>
                </c:pt>
                <c:pt idx="111">
                  <c:v>0.27777777777777779</c:v>
                </c:pt>
                <c:pt idx="112">
                  <c:v>1.8181818181818181E-2</c:v>
                </c:pt>
                <c:pt idx="113">
                  <c:v>0.15384615384615385</c:v>
                </c:pt>
                <c:pt idx="114">
                  <c:v>0.11877394636015326</c:v>
                </c:pt>
                <c:pt idx="115">
                  <c:v>0.22222222222222221</c:v>
                </c:pt>
                <c:pt idx="116">
                  <c:v>0</c:v>
                </c:pt>
                <c:pt idx="117">
                  <c:v>3.2397408207343412E-3</c:v>
                </c:pt>
                <c:pt idx="118">
                  <c:v>0.16666666666666666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'Мун- 2020-2021'!$DH$6:$DH$124</c:f>
              <c:numCache>
                <c:formatCode>0.00</c:formatCode>
                <c:ptCount val="119"/>
                <c:pt idx="0">
                  <c:v>0.10811016479382828</c:v>
                </c:pt>
                <c:pt idx="1">
                  <c:v>0.10811016479382828</c:v>
                </c:pt>
                <c:pt idx="3">
                  <c:v>0.10811016479382828</c:v>
                </c:pt>
                <c:pt idx="4">
                  <c:v>0.10811016479382828</c:v>
                </c:pt>
                <c:pt idx="5">
                  <c:v>0.10811016479382828</c:v>
                </c:pt>
                <c:pt idx="6">
                  <c:v>0.10811016479382828</c:v>
                </c:pt>
                <c:pt idx="7">
                  <c:v>0.10811016479382828</c:v>
                </c:pt>
                <c:pt idx="8">
                  <c:v>0.10811016479382828</c:v>
                </c:pt>
                <c:pt idx="9">
                  <c:v>0.10811016479382828</c:v>
                </c:pt>
                <c:pt idx="10">
                  <c:v>0.10811016479382828</c:v>
                </c:pt>
                <c:pt idx="11">
                  <c:v>0.10811016479382828</c:v>
                </c:pt>
                <c:pt idx="13">
                  <c:v>0.10811016479382828</c:v>
                </c:pt>
                <c:pt idx="14">
                  <c:v>0.10811016479382828</c:v>
                </c:pt>
                <c:pt idx="15">
                  <c:v>0.10811016479382828</c:v>
                </c:pt>
                <c:pt idx="16">
                  <c:v>0.10811016479382828</c:v>
                </c:pt>
                <c:pt idx="17">
                  <c:v>0.10811016479382828</c:v>
                </c:pt>
                <c:pt idx="18">
                  <c:v>0.10811016479382828</c:v>
                </c:pt>
                <c:pt idx="19">
                  <c:v>0.10811016479382828</c:v>
                </c:pt>
                <c:pt idx="20">
                  <c:v>0.10811016479382828</c:v>
                </c:pt>
                <c:pt idx="21">
                  <c:v>0.10811016479382828</c:v>
                </c:pt>
                <c:pt idx="22">
                  <c:v>0.10811016479382828</c:v>
                </c:pt>
                <c:pt idx="23">
                  <c:v>0.10811016479382828</c:v>
                </c:pt>
                <c:pt idx="24">
                  <c:v>0.10811016479382828</c:v>
                </c:pt>
                <c:pt idx="26">
                  <c:v>0.10811016479382828</c:v>
                </c:pt>
                <c:pt idx="27">
                  <c:v>0.10811016479382828</c:v>
                </c:pt>
                <c:pt idx="28">
                  <c:v>0.10811016479382828</c:v>
                </c:pt>
                <c:pt idx="29">
                  <c:v>0.10811016479382828</c:v>
                </c:pt>
                <c:pt idx="30">
                  <c:v>0.10811016479382828</c:v>
                </c:pt>
                <c:pt idx="31">
                  <c:v>0.10811016479382828</c:v>
                </c:pt>
                <c:pt idx="32">
                  <c:v>0.10811016479382828</c:v>
                </c:pt>
                <c:pt idx="33">
                  <c:v>0.10811016479382828</c:v>
                </c:pt>
                <c:pt idx="34">
                  <c:v>0.10811016479382828</c:v>
                </c:pt>
                <c:pt idx="35">
                  <c:v>0.10811016479382828</c:v>
                </c:pt>
                <c:pt idx="36">
                  <c:v>0.10811016479382828</c:v>
                </c:pt>
                <c:pt idx="37">
                  <c:v>0.10811016479382828</c:v>
                </c:pt>
                <c:pt idx="38">
                  <c:v>0.10811016479382828</c:v>
                </c:pt>
                <c:pt idx="39">
                  <c:v>0.10811016479382828</c:v>
                </c:pt>
                <c:pt idx="40">
                  <c:v>0.10811016479382828</c:v>
                </c:pt>
                <c:pt idx="41">
                  <c:v>0.10811016479382828</c:v>
                </c:pt>
                <c:pt idx="42">
                  <c:v>0.10811016479382828</c:v>
                </c:pt>
                <c:pt idx="44">
                  <c:v>0.10811016479382828</c:v>
                </c:pt>
                <c:pt idx="45">
                  <c:v>0.10811016479382828</c:v>
                </c:pt>
                <c:pt idx="46">
                  <c:v>0.10811016479382828</c:v>
                </c:pt>
                <c:pt idx="47">
                  <c:v>0.10811016479382828</c:v>
                </c:pt>
                <c:pt idx="48">
                  <c:v>0.10811016479382828</c:v>
                </c:pt>
                <c:pt idx="49">
                  <c:v>0.10811016479382828</c:v>
                </c:pt>
                <c:pt idx="50">
                  <c:v>0.10811016479382828</c:v>
                </c:pt>
                <c:pt idx="51">
                  <c:v>0.10811016479382828</c:v>
                </c:pt>
                <c:pt idx="52">
                  <c:v>0.10811016479382828</c:v>
                </c:pt>
                <c:pt idx="53">
                  <c:v>0.10811016479382828</c:v>
                </c:pt>
                <c:pt idx="54">
                  <c:v>0.10811016479382828</c:v>
                </c:pt>
                <c:pt idx="55">
                  <c:v>0.10811016479382828</c:v>
                </c:pt>
                <c:pt idx="56">
                  <c:v>0.10811016479382828</c:v>
                </c:pt>
                <c:pt idx="57">
                  <c:v>0.10811016479382828</c:v>
                </c:pt>
                <c:pt idx="58">
                  <c:v>0.10811016479382828</c:v>
                </c:pt>
                <c:pt idx="59">
                  <c:v>0.10811016479382828</c:v>
                </c:pt>
                <c:pt idx="60">
                  <c:v>0.10811016479382828</c:v>
                </c:pt>
                <c:pt idx="61">
                  <c:v>0.10811016479382828</c:v>
                </c:pt>
                <c:pt idx="62">
                  <c:v>0.10811016479382828</c:v>
                </c:pt>
                <c:pt idx="64">
                  <c:v>0.10811016479382828</c:v>
                </c:pt>
                <c:pt idx="65">
                  <c:v>0.10811016479382828</c:v>
                </c:pt>
                <c:pt idx="66">
                  <c:v>0.10811016479382828</c:v>
                </c:pt>
                <c:pt idx="67">
                  <c:v>0.10811016479382828</c:v>
                </c:pt>
                <c:pt idx="68">
                  <c:v>0.10811016479382828</c:v>
                </c:pt>
                <c:pt idx="69">
                  <c:v>0.10811016479382828</c:v>
                </c:pt>
                <c:pt idx="70">
                  <c:v>0.10811016479382828</c:v>
                </c:pt>
                <c:pt idx="71">
                  <c:v>0.10811016479382828</c:v>
                </c:pt>
                <c:pt idx="72">
                  <c:v>0.10811016479382828</c:v>
                </c:pt>
                <c:pt idx="73">
                  <c:v>0.10811016479382828</c:v>
                </c:pt>
                <c:pt idx="74">
                  <c:v>0.10811016479382828</c:v>
                </c:pt>
                <c:pt idx="75">
                  <c:v>0.10811016479382828</c:v>
                </c:pt>
                <c:pt idx="76">
                  <c:v>0.10811016479382828</c:v>
                </c:pt>
                <c:pt idx="78">
                  <c:v>0.10811016479382828</c:v>
                </c:pt>
                <c:pt idx="79">
                  <c:v>0.10811016479382828</c:v>
                </c:pt>
                <c:pt idx="80">
                  <c:v>0.10811016479382828</c:v>
                </c:pt>
                <c:pt idx="81">
                  <c:v>0.10811016479382828</c:v>
                </c:pt>
                <c:pt idx="82">
                  <c:v>0.10811016479382828</c:v>
                </c:pt>
                <c:pt idx="83">
                  <c:v>0.10811016479382828</c:v>
                </c:pt>
                <c:pt idx="84">
                  <c:v>0.10811016479382828</c:v>
                </c:pt>
                <c:pt idx="85">
                  <c:v>0.10811016479382828</c:v>
                </c:pt>
                <c:pt idx="86">
                  <c:v>0.10811016479382828</c:v>
                </c:pt>
                <c:pt idx="87">
                  <c:v>0.10811016479382828</c:v>
                </c:pt>
                <c:pt idx="88">
                  <c:v>0.10811016479382828</c:v>
                </c:pt>
                <c:pt idx="89">
                  <c:v>0.10811016479382828</c:v>
                </c:pt>
                <c:pt idx="90">
                  <c:v>0.10811016479382828</c:v>
                </c:pt>
                <c:pt idx="91">
                  <c:v>0.10811016479382828</c:v>
                </c:pt>
                <c:pt idx="92">
                  <c:v>0.10811016479382828</c:v>
                </c:pt>
                <c:pt idx="93">
                  <c:v>0.10811016479382828</c:v>
                </c:pt>
                <c:pt idx="94">
                  <c:v>0.10811016479382828</c:v>
                </c:pt>
                <c:pt idx="95">
                  <c:v>0.10811016479382828</c:v>
                </c:pt>
                <c:pt idx="96">
                  <c:v>0.10811016479382828</c:v>
                </c:pt>
                <c:pt idx="97">
                  <c:v>0.10811016479382828</c:v>
                </c:pt>
                <c:pt idx="98">
                  <c:v>0.10811016479382828</c:v>
                </c:pt>
                <c:pt idx="99">
                  <c:v>0.10811016479382828</c:v>
                </c:pt>
                <c:pt idx="100">
                  <c:v>0.10811016479382828</c:v>
                </c:pt>
                <c:pt idx="101">
                  <c:v>0.10811016479382828</c:v>
                </c:pt>
                <c:pt idx="102">
                  <c:v>0.10811016479382828</c:v>
                </c:pt>
                <c:pt idx="103">
                  <c:v>0.10811016479382828</c:v>
                </c:pt>
                <c:pt idx="104">
                  <c:v>0.10811016479382828</c:v>
                </c:pt>
                <c:pt idx="105">
                  <c:v>0.10811016479382828</c:v>
                </c:pt>
                <c:pt idx="106">
                  <c:v>0.10811016479382828</c:v>
                </c:pt>
                <c:pt idx="107">
                  <c:v>0.10811016479382828</c:v>
                </c:pt>
                <c:pt idx="108">
                  <c:v>0.10811016479382828</c:v>
                </c:pt>
                <c:pt idx="110">
                  <c:v>0.10811016479382828</c:v>
                </c:pt>
                <c:pt idx="111">
                  <c:v>0.10811016479382828</c:v>
                </c:pt>
                <c:pt idx="112">
                  <c:v>0.10811016479382828</c:v>
                </c:pt>
                <c:pt idx="113">
                  <c:v>0.10811016479382828</c:v>
                </c:pt>
                <c:pt idx="114">
                  <c:v>0.10811016479382828</c:v>
                </c:pt>
                <c:pt idx="115">
                  <c:v>0.10811016479382828</c:v>
                </c:pt>
                <c:pt idx="116">
                  <c:v>0.10811016479382828</c:v>
                </c:pt>
                <c:pt idx="117">
                  <c:v>0.10811016479382828</c:v>
                </c:pt>
                <c:pt idx="118">
                  <c:v>0.10811016479382828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37808"/>
        <c:axId val="265838200"/>
      </c:lineChart>
      <c:catAx>
        <c:axId val="26583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838200"/>
        <c:crosses val="autoZero"/>
        <c:auto val="1"/>
        <c:lblAlgn val="ctr"/>
        <c:lblOffset val="100"/>
        <c:noMultiLvlLbl val="0"/>
      </c:catAx>
      <c:valAx>
        <c:axId val="26583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83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10508366497574"/>
          <c:y val="7.3836305171046848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r>
              <a:rPr lang="ru-RU" b="1"/>
              <a:t>относительно среднего значения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6710992207055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'Мун- 2020-2021'!$DE$6:$DE$124</c:f>
              <c:numCache>
                <c:formatCode>0.00</c:formatCode>
                <c:ptCount val="119"/>
                <c:pt idx="0">
                  <c:v>1</c:v>
                </c:pt>
                <c:pt idx="1">
                  <c:v>0.72994300745287155</c:v>
                </c:pt>
                <c:pt idx="2">
                  <c:v>2.7605663532888434</c:v>
                </c:pt>
                <c:pt idx="3">
                  <c:v>3.2441911442349848E-2</c:v>
                </c:pt>
                <c:pt idx="4">
                  <c:v>0.1946514686540991</c:v>
                </c:pt>
                <c:pt idx="5">
                  <c:v>0.20005845389449073</c:v>
                </c:pt>
                <c:pt idx="6">
                  <c:v>11.69530907496712</c:v>
                </c:pt>
                <c:pt idx="7">
                  <c:v>4.3255881923133135</c:v>
                </c:pt>
                <c:pt idx="8">
                  <c:v>1.8978518193774661</c:v>
                </c:pt>
                <c:pt idx="9">
                  <c:v>2.8332602659652202</c:v>
                </c:pt>
                <c:pt idx="10">
                  <c:v>3.6497150372643579</c:v>
                </c:pt>
                <c:pt idx="11">
                  <c:v>1.6220955721174924E-2</c:v>
                </c:pt>
                <c:pt idx="12">
                  <c:v>0.46905596960397489</c:v>
                </c:pt>
                <c:pt idx="13">
                  <c:v>0.22168639485605729</c:v>
                </c:pt>
                <c:pt idx="14">
                  <c:v>0.27575624725997372</c:v>
                </c:pt>
                <c:pt idx="15">
                  <c:v>0.5244775683179892</c:v>
                </c:pt>
                <c:pt idx="16">
                  <c:v>0.90296653514540415</c:v>
                </c:pt>
                <c:pt idx="17">
                  <c:v>1.4652930001461348</c:v>
                </c:pt>
                <c:pt idx="18">
                  <c:v>0.10813970480783283</c:v>
                </c:pt>
                <c:pt idx="19">
                  <c:v>9.7325734327049551E-2</c:v>
                </c:pt>
                <c:pt idx="20">
                  <c:v>7.0290808125091336E-2</c:v>
                </c:pt>
                <c:pt idx="21">
                  <c:v>4.8662867163524776E-2</c:v>
                </c:pt>
                <c:pt idx="22">
                  <c:v>5.9476837644308056E-2</c:v>
                </c:pt>
                <c:pt idx="23">
                  <c:v>1.8059330702908083</c:v>
                </c:pt>
                <c:pt idx="24">
                  <c:v>4.8662867163524776E-2</c:v>
                </c:pt>
                <c:pt idx="25">
                  <c:v>0.65997025728309744</c:v>
                </c:pt>
                <c:pt idx="26">
                  <c:v>0.58936139120268893</c:v>
                </c:pt>
                <c:pt idx="27">
                  <c:v>0.16220955721174923</c:v>
                </c:pt>
                <c:pt idx="28">
                  <c:v>8.1104778605874617E-2</c:v>
                </c:pt>
                <c:pt idx="29">
                  <c:v>0.14598860149057433</c:v>
                </c:pt>
                <c:pt idx="30">
                  <c:v>0.77319888937600467</c:v>
                </c:pt>
                <c:pt idx="31">
                  <c:v>3.7848896682741488E-2</c:v>
                </c:pt>
                <c:pt idx="32">
                  <c:v>0.34604705538506503</c:v>
                </c:pt>
                <c:pt idx="33">
                  <c:v>0.65424521408738856</c:v>
                </c:pt>
                <c:pt idx="34">
                  <c:v>8.6511763846266257E-2</c:v>
                </c:pt>
                <c:pt idx="35">
                  <c:v>1.6220955721174924E-2</c:v>
                </c:pt>
                <c:pt idx="36">
                  <c:v>5.9476837644308056E-2</c:v>
                </c:pt>
                <c:pt idx="37">
                  <c:v>1.4652930001461348</c:v>
                </c:pt>
                <c:pt idx="38">
                  <c:v>8.1104778605874617E-2</c:v>
                </c:pt>
                <c:pt idx="39">
                  <c:v>9.1918749086657897E-2</c:v>
                </c:pt>
                <c:pt idx="40">
                  <c:v>0.67587315504895518</c:v>
                </c:pt>
                <c:pt idx="41">
                  <c:v>2.1303521847143068</c:v>
                </c:pt>
                <c:pt idx="42">
                  <c:v>3.8227385649568904</c:v>
                </c:pt>
                <c:pt idx="43">
                  <c:v>0.81474730227585623</c:v>
                </c:pt>
                <c:pt idx="44">
                  <c:v>1.0381411661551951</c:v>
                </c:pt>
                <c:pt idx="45">
                  <c:v>0.35145404062545671</c:v>
                </c:pt>
                <c:pt idx="46">
                  <c:v>8.2023966096741194</c:v>
                </c:pt>
                <c:pt idx="47">
                  <c:v>0.29738418822154028</c:v>
                </c:pt>
                <c:pt idx="48">
                  <c:v>0.47581470115446445</c:v>
                </c:pt>
                <c:pt idx="49">
                  <c:v>0.30819815870232353</c:v>
                </c:pt>
                <c:pt idx="50">
                  <c:v>8.1104778605874617E-2</c:v>
                </c:pt>
                <c:pt idx="51">
                  <c:v>7.5697793365482977E-2</c:v>
                </c:pt>
                <c:pt idx="52">
                  <c:v>8.1104778605874617E-2</c:v>
                </c:pt>
                <c:pt idx="53">
                  <c:v>1.6220955721174924E-2</c:v>
                </c:pt>
                <c:pt idx="54">
                  <c:v>0.15139558673096595</c:v>
                </c:pt>
                <c:pt idx="55">
                  <c:v>0.10813970480783283</c:v>
                </c:pt>
                <c:pt idx="56">
                  <c:v>0.3406400701446734</c:v>
                </c:pt>
                <c:pt idx="57">
                  <c:v>0.35686102586584834</c:v>
                </c:pt>
                <c:pt idx="58">
                  <c:v>0.27034926201958209</c:v>
                </c:pt>
                <c:pt idx="59">
                  <c:v>2.384480491012714</c:v>
                </c:pt>
                <c:pt idx="60">
                  <c:v>6.4883822884699696E-2</c:v>
                </c:pt>
                <c:pt idx="61">
                  <c:v>0.15680257197135761</c:v>
                </c:pt>
                <c:pt idx="62">
                  <c:v>0.7191290369720883</c:v>
                </c:pt>
                <c:pt idx="63">
                  <c:v>0.88466596971638622</c:v>
                </c:pt>
                <c:pt idx="64">
                  <c:v>0.21627940961566566</c:v>
                </c:pt>
                <c:pt idx="65">
                  <c:v>2.427736372935847</c:v>
                </c:pt>
                <c:pt idx="66">
                  <c:v>1.2057577086073361</c:v>
                </c:pt>
                <c:pt idx="67">
                  <c:v>4.8662867163524776E-2</c:v>
                </c:pt>
                <c:pt idx="68">
                  <c:v>5.6719275171708317</c:v>
                </c:pt>
                <c:pt idx="69">
                  <c:v>8.6511763846266257E-2</c:v>
                </c:pt>
                <c:pt idx="70">
                  <c:v>0.14058161625018267</c:v>
                </c:pt>
                <c:pt idx="71">
                  <c:v>6.4883822884699696E-2</c:v>
                </c:pt>
                <c:pt idx="72">
                  <c:v>7.5697793365482977E-2</c:v>
                </c:pt>
                <c:pt idx="73">
                  <c:v>0.17302352769253251</c:v>
                </c:pt>
                <c:pt idx="74">
                  <c:v>5.9476837644308056E-2</c:v>
                </c:pt>
                <c:pt idx="75">
                  <c:v>4.8662867163524776E-2</c:v>
                </c:pt>
                <c:pt idx="76">
                  <c:v>1.2814555019728191</c:v>
                </c:pt>
                <c:pt idx="77">
                  <c:v>0.5335473500115494</c:v>
                </c:pt>
                <c:pt idx="78">
                  <c:v>8.1104778605874617E-2</c:v>
                </c:pt>
                <c:pt idx="79">
                  <c:v>3.7848896682741488E-2</c:v>
                </c:pt>
                <c:pt idx="80">
                  <c:v>0.10273271956744119</c:v>
                </c:pt>
                <c:pt idx="81">
                  <c:v>0.61639631740464706</c:v>
                </c:pt>
                <c:pt idx="82">
                  <c:v>0.14058161625018267</c:v>
                </c:pt>
                <c:pt idx="83">
                  <c:v>1.0056992547128454</c:v>
                </c:pt>
                <c:pt idx="84">
                  <c:v>5.4069852403916416E-2</c:v>
                </c:pt>
                <c:pt idx="85">
                  <c:v>1.6220955721174924E-2</c:v>
                </c:pt>
                <c:pt idx="86">
                  <c:v>1.8491889522139413</c:v>
                </c:pt>
                <c:pt idx="87">
                  <c:v>5.9476837644308056E-2</c:v>
                </c:pt>
                <c:pt idx="88">
                  <c:v>0.80023381557796291</c:v>
                </c:pt>
                <c:pt idx="89">
                  <c:v>0.16761654245214089</c:v>
                </c:pt>
                <c:pt idx="90">
                  <c:v>0.16220955721174923</c:v>
                </c:pt>
                <c:pt idx="91">
                  <c:v>0.17302352769253251</c:v>
                </c:pt>
                <c:pt idx="92">
                  <c:v>1.6815724097618006</c:v>
                </c:pt>
                <c:pt idx="93">
                  <c:v>0.4866286716352477</c:v>
                </c:pt>
                <c:pt idx="94">
                  <c:v>7.0290808125091336E-2</c:v>
                </c:pt>
                <c:pt idx="95">
                  <c:v>0.79482683033757129</c:v>
                </c:pt>
                <c:pt idx="96">
                  <c:v>4.3255881923133128E-2</c:v>
                </c:pt>
                <c:pt idx="97">
                  <c:v>0.10273271956744119</c:v>
                </c:pt>
                <c:pt idx="98">
                  <c:v>2.698085634955429</c:v>
                </c:pt>
                <c:pt idx="99">
                  <c:v>0.69209411077013006</c:v>
                </c:pt>
                <c:pt idx="100">
                  <c:v>0.34604705538506503</c:v>
                </c:pt>
                <c:pt idx="101">
                  <c:v>7.5697793365482977E-2</c:v>
                </c:pt>
                <c:pt idx="102">
                  <c:v>0.35145404062545671</c:v>
                </c:pt>
                <c:pt idx="103">
                  <c:v>0.54069852403916419</c:v>
                </c:pt>
                <c:pt idx="104">
                  <c:v>0.57854742072190568</c:v>
                </c:pt>
                <c:pt idx="105">
                  <c:v>2.3628525500511475</c:v>
                </c:pt>
                <c:pt idx="106">
                  <c:v>0.17843051293292417</c:v>
                </c:pt>
                <c:pt idx="107">
                  <c:v>8.6511763846266257E-2</c:v>
                </c:pt>
                <c:pt idx="108">
                  <c:v>0.18383749817331579</c:v>
                </c:pt>
                <c:pt idx="109">
                  <c:v>2.7839966226638739</c:v>
                </c:pt>
                <c:pt idx="110">
                  <c:v>0.58936139120268893</c:v>
                </c:pt>
                <c:pt idx="111">
                  <c:v>0.1946514686540991</c:v>
                </c:pt>
                <c:pt idx="112">
                  <c:v>7.4346047055385069</c:v>
                </c:pt>
                <c:pt idx="113">
                  <c:v>0.14058161625018267</c:v>
                </c:pt>
                <c:pt idx="114">
                  <c:v>1.4112231477422184</c:v>
                </c:pt>
                <c:pt idx="115">
                  <c:v>9.7325734327049551E-2</c:v>
                </c:pt>
                <c:pt idx="116">
                  <c:v>7.0290808125091336E-2</c:v>
                </c:pt>
                <c:pt idx="117">
                  <c:v>15.020604997807979</c:v>
                </c:pt>
                <c:pt idx="118">
                  <c:v>9.7325734327049551E-2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'Мун- 2020-2021'!$DF$6:$DF$124</c:f>
              <c:numCache>
                <c:formatCode>0.00</c:formatCode>
                <c:ptCount val="119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38984"/>
        <c:axId val="265839376"/>
      </c:lineChart>
      <c:catAx>
        <c:axId val="26583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839376"/>
        <c:crosses val="autoZero"/>
        <c:auto val="1"/>
        <c:lblAlgn val="ctr"/>
        <c:lblOffset val="100"/>
        <c:noMultiLvlLbl val="0"/>
      </c:catAx>
      <c:valAx>
        <c:axId val="26583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83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вовлечённости обучающихся</a:t>
            </a:r>
            <a:r>
              <a:rPr lang="ru-RU" sz="1400" b="1" i="0" u="none" strike="noStrike" baseline="0">
                <a:effectLst/>
              </a:rPr>
              <a:t> в мероприятия муниципального уровня</a:t>
            </a:r>
            <a:endParaRPr lang="ru-RU" b="1"/>
          </a:p>
        </c:rich>
      </c:tx>
      <c:layout>
        <c:manualLayout>
          <c:xMode val="edge"/>
          <c:yMode val="edge"/>
          <c:x val="0.31223546406644997"/>
          <c:y val="1.07095024276628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986630998019209E-2"/>
          <c:y val="0.12596785333921545"/>
          <c:w val="0.96601959963905315"/>
          <c:h val="0.57820140903439698"/>
        </c:manualLayout>
      </c:layout>
      <c:lineChart>
        <c:grouping val="standard"/>
        <c:varyColors val="0"/>
        <c:ser>
          <c:idx val="0"/>
          <c:order val="0"/>
          <c:tx>
            <c:v>Коэффициент вовлечённости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'Мун- 2020-2021'!$DI$6:$DI$124</c:f>
              <c:numCache>
                <c:formatCode>0.00</c:formatCode>
                <c:ptCount val="119"/>
                <c:pt idx="0">
                  <c:v>0.18208669274367367</c:v>
                </c:pt>
                <c:pt idx="1">
                  <c:v>0.14516129032258066</c:v>
                </c:pt>
                <c:pt idx="2">
                  <c:v>0.54014341130833432</c:v>
                </c:pt>
                <c:pt idx="3">
                  <c:v>2.5862068965517241E-2</c:v>
                </c:pt>
                <c:pt idx="4">
                  <c:v>3.0201342281879196E-2</c:v>
                </c:pt>
                <c:pt idx="5">
                  <c:v>2.2036926742108397E-2</c:v>
                </c:pt>
                <c:pt idx="6">
                  <c:v>1.5811403508771931</c:v>
                </c:pt>
                <c:pt idx="7">
                  <c:v>1.0191082802547771</c:v>
                </c:pt>
                <c:pt idx="8">
                  <c:v>0.42391304347826086</c:v>
                </c:pt>
                <c:pt idx="9">
                  <c:v>0.44444444444444442</c:v>
                </c:pt>
                <c:pt idx="10">
                  <c:v>0.73529411764705888</c:v>
                </c:pt>
                <c:pt idx="11">
                  <c:v>3.2930845225027441E-3</c:v>
                </c:pt>
                <c:pt idx="12">
                  <c:v>8.6967418546365916E-2</c:v>
                </c:pt>
                <c:pt idx="13">
                  <c:v>3.8533834586466163E-2</c:v>
                </c:pt>
                <c:pt idx="14">
                  <c:v>7.1129707112970716E-2</c:v>
                </c:pt>
                <c:pt idx="15">
                  <c:v>9.7097097097097101E-2</c:v>
                </c:pt>
                <c:pt idx="16">
                  <c:v>9.9523241954707992E-2</c:v>
                </c:pt>
                <c:pt idx="17">
                  <c:v>0.18175720992622402</c:v>
                </c:pt>
                <c:pt idx="18">
                  <c:v>2.1231422505307854E-2</c:v>
                </c:pt>
                <c:pt idx="19">
                  <c:v>1.7647058823529412E-2</c:v>
                </c:pt>
                <c:pt idx="20">
                  <c:v>1.9578313253012049E-2</c:v>
                </c:pt>
                <c:pt idx="21">
                  <c:v>1.1152416356877323E-2</c:v>
                </c:pt>
                <c:pt idx="22">
                  <c:v>1.1815252416756176E-2</c:v>
                </c:pt>
                <c:pt idx="23">
                  <c:v>0.2661354581673307</c:v>
                </c:pt>
                <c:pt idx="24">
                  <c:v>1.1920529801324504E-2</c:v>
                </c:pt>
                <c:pt idx="25">
                  <c:v>0.12784178424003451</c:v>
                </c:pt>
                <c:pt idx="26">
                  <c:v>7.5694444444444439E-2</c:v>
                </c:pt>
                <c:pt idx="27">
                  <c:v>2.4855012427506214E-2</c:v>
                </c:pt>
                <c:pt idx="28">
                  <c:v>1.1773940345368918E-2</c:v>
                </c:pt>
                <c:pt idx="29">
                  <c:v>2.8125000000000001E-2</c:v>
                </c:pt>
                <c:pt idx="30">
                  <c:v>0.1396484375</c:v>
                </c:pt>
                <c:pt idx="31">
                  <c:v>1.3565891472868217E-2</c:v>
                </c:pt>
                <c:pt idx="32">
                  <c:v>6.0263653483992465E-2</c:v>
                </c:pt>
                <c:pt idx="33">
                  <c:v>0.20934256055363321</c:v>
                </c:pt>
                <c:pt idx="34">
                  <c:v>1.9300361881785282E-2</c:v>
                </c:pt>
                <c:pt idx="35">
                  <c:v>7.481296758104738E-3</c:v>
                </c:pt>
                <c:pt idx="36">
                  <c:v>7.5187969924812026E-3</c:v>
                </c:pt>
                <c:pt idx="37">
                  <c:v>0.2942453854505972</c:v>
                </c:pt>
                <c:pt idx="38">
                  <c:v>1.70261066969353E-2</c:v>
                </c:pt>
                <c:pt idx="39">
                  <c:v>2.4320457796852647E-2</c:v>
                </c:pt>
                <c:pt idx="40">
                  <c:v>0.17705382436260622</c:v>
                </c:pt>
                <c:pt idx="41">
                  <c:v>0.34440559440559443</c:v>
                </c:pt>
                <c:pt idx="42">
                  <c:v>0.55148205928237126</c:v>
                </c:pt>
                <c:pt idx="43">
                  <c:v>0.15852713178294572</c:v>
                </c:pt>
                <c:pt idx="44">
                  <c:v>8.3806198166739412E-2</c:v>
                </c:pt>
                <c:pt idx="45">
                  <c:v>9.5729013254786458E-2</c:v>
                </c:pt>
                <c:pt idx="46">
                  <c:v>0.79842105263157892</c:v>
                </c:pt>
                <c:pt idx="47">
                  <c:v>2.376836646499568E-2</c:v>
                </c:pt>
                <c:pt idx="48">
                  <c:v>6.8322981366459631E-2</c:v>
                </c:pt>
                <c:pt idx="49">
                  <c:v>5.4389312977099237E-2</c:v>
                </c:pt>
                <c:pt idx="50">
                  <c:v>4.3478260869565216E-2</c:v>
                </c:pt>
                <c:pt idx="51">
                  <c:v>1.4184397163120567E-2</c:v>
                </c:pt>
                <c:pt idx="52">
                  <c:v>3.1315240083507306E-2</c:v>
                </c:pt>
                <c:pt idx="53">
                  <c:v>1.1111111111111112E-2</c:v>
                </c:pt>
                <c:pt idx="54">
                  <c:v>5.9196617336152217E-2</c:v>
                </c:pt>
                <c:pt idx="55">
                  <c:v>2.5094102885821833E-2</c:v>
                </c:pt>
                <c:pt idx="56">
                  <c:v>6.1165048543689322E-2</c:v>
                </c:pt>
                <c:pt idx="57">
                  <c:v>0.24444444444444444</c:v>
                </c:pt>
                <c:pt idx="58">
                  <c:v>5.9101654846335699E-2</c:v>
                </c:pt>
                <c:pt idx="59">
                  <c:v>0.56829896907216493</c:v>
                </c:pt>
                <c:pt idx="60">
                  <c:v>1.3043478260869565E-2</c:v>
                </c:pt>
                <c:pt idx="61">
                  <c:v>2.4026512013256007E-2</c:v>
                </c:pt>
                <c:pt idx="62">
                  <c:v>0.14794215795328142</c:v>
                </c:pt>
                <c:pt idx="63">
                  <c:v>0.14803730512249444</c:v>
                </c:pt>
                <c:pt idx="64">
                  <c:v>3.7914691943127965E-2</c:v>
                </c:pt>
                <c:pt idx="65">
                  <c:v>0.3924825174825175</c:v>
                </c:pt>
                <c:pt idx="66">
                  <c:v>0.14167725540025414</c:v>
                </c:pt>
                <c:pt idx="67">
                  <c:v>1.1335012594458438E-2</c:v>
                </c:pt>
                <c:pt idx="68">
                  <c:v>1.1527472527472526</c:v>
                </c:pt>
                <c:pt idx="69">
                  <c:v>1.968019680196802E-2</c:v>
                </c:pt>
                <c:pt idx="70">
                  <c:v>2.6915113871635612E-2</c:v>
                </c:pt>
                <c:pt idx="71">
                  <c:v>7.481296758104738E-3</c:v>
                </c:pt>
                <c:pt idx="72">
                  <c:v>1.9257221458046769E-2</c:v>
                </c:pt>
                <c:pt idx="73">
                  <c:v>2.616516762060507E-2</c:v>
                </c:pt>
                <c:pt idx="74">
                  <c:v>8.2335329341317372E-3</c:v>
                </c:pt>
                <c:pt idx="75">
                  <c:v>1.2E-2</c:v>
                </c:pt>
                <c:pt idx="76">
                  <c:v>0.18036529680365296</c:v>
                </c:pt>
                <c:pt idx="77">
                  <c:v>7.9258971369348355E-2</c:v>
                </c:pt>
                <c:pt idx="78">
                  <c:v>1.7084282460136675E-2</c:v>
                </c:pt>
                <c:pt idx="79">
                  <c:v>1.1345218800648298E-2</c:v>
                </c:pt>
                <c:pt idx="80">
                  <c:v>1.7415215398716773E-2</c:v>
                </c:pt>
                <c:pt idx="81">
                  <c:v>9.4605809128630702E-2</c:v>
                </c:pt>
                <c:pt idx="82">
                  <c:v>1.8143754361479414E-2</c:v>
                </c:pt>
                <c:pt idx="83">
                  <c:v>0.10373675404350251</c:v>
                </c:pt>
                <c:pt idx="84">
                  <c:v>1.9920318725099601E-2</c:v>
                </c:pt>
                <c:pt idx="85">
                  <c:v>6.5359477124183009E-3</c:v>
                </c:pt>
                <c:pt idx="86">
                  <c:v>0.35886673662119623</c:v>
                </c:pt>
                <c:pt idx="87">
                  <c:v>2.2088353413654619E-2</c:v>
                </c:pt>
                <c:pt idx="88">
                  <c:v>0.1367837338262477</c:v>
                </c:pt>
                <c:pt idx="89">
                  <c:v>3.5428571428571427E-2</c:v>
                </c:pt>
                <c:pt idx="90">
                  <c:v>3.56718192627824E-2</c:v>
                </c:pt>
                <c:pt idx="91">
                  <c:v>2.0874103065883887E-2</c:v>
                </c:pt>
                <c:pt idx="92">
                  <c:v>0.32261410788381745</c:v>
                </c:pt>
                <c:pt idx="93">
                  <c:v>0.1125</c:v>
                </c:pt>
                <c:pt idx="94">
                  <c:v>1.7150395778364115E-2</c:v>
                </c:pt>
                <c:pt idx="95">
                  <c:v>0.11386522075910147</c:v>
                </c:pt>
                <c:pt idx="96">
                  <c:v>8.9086859688195987E-3</c:v>
                </c:pt>
                <c:pt idx="97">
                  <c:v>1.8924302788844622E-2</c:v>
                </c:pt>
                <c:pt idx="98">
                  <c:v>0.20611317637339943</c:v>
                </c:pt>
                <c:pt idx="99">
                  <c:v>5.2117263843648211E-2</c:v>
                </c:pt>
                <c:pt idx="100">
                  <c:v>4.0920716112531973E-2</c:v>
                </c:pt>
                <c:pt idx="101">
                  <c:v>1.1345218800648298E-2</c:v>
                </c:pt>
                <c:pt idx="102">
                  <c:v>2.5281991443018282E-2</c:v>
                </c:pt>
                <c:pt idx="103">
                  <c:v>3.7636432066240122E-2</c:v>
                </c:pt>
                <c:pt idx="104">
                  <c:v>6.4496684749849306E-2</c:v>
                </c:pt>
                <c:pt idx="105">
                  <c:v>0.20045871559633027</c:v>
                </c:pt>
                <c:pt idx="106">
                  <c:v>2.0282728948985862E-2</c:v>
                </c:pt>
                <c:pt idx="107">
                  <c:v>8.368200836820083E-3</c:v>
                </c:pt>
                <c:pt idx="108">
                  <c:v>4.12621359223301E-2</c:v>
                </c:pt>
                <c:pt idx="109">
                  <c:v>0.46219828446040295</c:v>
                </c:pt>
                <c:pt idx="110">
                  <c:v>9.8021582733812951E-2</c:v>
                </c:pt>
                <c:pt idx="111">
                  <c:v>3.9087947882736153E-2</c:v>
                </c:pt>
                <c:pt idx="112">
                  <c:v>1.5732265446224256</c:v>
                </c:pt>
                <c:pt idx="113">
                  <c:v>4.3046357615894038E-2</c:v>
                </c:pt>
                <c:pt idx="114">
                  <c:v>0.26551373346897256</c:v>
                </c:pt>
                <c:pt idx="115">
                  <c:v>2.6470588235294117E-2</c:v>
                </c:pt>
                <c:pt idx="116">
                  <c:v>3.0023094688221709E-2</c:v>
                </c:pt>
                <c:pt idx="117">
                  <c:v>0.82019486271036313</c:v>
                </c:pt>
                <c:pt idx="118">
                  <c:v>1.1501597444089457E-2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'Мун- 2020-2021'!$DJ$6:$DJ$124</c:f>
              <c:numCache>
                <c:formatCode>0.00</c:formatCode>
                <c:ptCount val="119"/>
                <c:pt idx="0">
                  <c:v>0.15285221418959088</c:v>
                </c:pt>
                <c:pt idx="1">
                  <c:v>0.15285221418959088</c:v>
                </c:pt>
                <c:pt idx="3">
                  <c:v>0.15285221418959088</c:v>
                </c:pt>
                <c:pt idx="4">
                  <c:v>0.15285221418959088</c:v>
                </c:pt>
                <c:pt idx="5">
                  <c:v>0.15285221418959088</c:v>
                </c:pt>
                <c:pt idx="6">
                  <c:v>0.15285221418959088</c:v>
                </c:pt>
                <c:pt idx="7">
                  <c:v>0.15285221418959088</c:v>
                </c:pt>
                <c:pt idx="8">
                  <c:v>0.15285221418959088</c:v>
                </c:pt>
                <c:pt idx="9">
                  <c:v>0.15285221418959088</c:v>
                </c:pt>
                <c:pt idx="10">
                  <c:v>0.15285221418959088</c:v>
                </c:pt>
                <c:pt idx="11">
                  <c:v>0.15285221418959088</c:v>
                </c:pt>
                <c:pt idx="13">
                  <c:v>0.15285221418959088</c:v>
                </c:pt>
                <c:pt idx="14">
                  <c:v>0.15285221418959088</c:v>
                </c:pt>
                <c:pt idx="15">
                  <c:v>0.15285221418959088</c:v>
                </c:pt>
                <c:pt idx="16">
                  <c:v>0.15285221418959088</c:v>
                </c:pt>
                <c:pt idx="17">
                  <c:v>0.15285221418959088</c:v>
                </c:pt>
                <c:pt idx="18">
                  <c:v>0.15285221418959088</c:v>
                </c:pt>
                <c:pt idx="19">
                  <c:v>0.15285221418959088</c:v>
                </c:pt>
                <c:pt idx="20">
                  <c:v>0.15285221418959088</c:v>
                </c:pt>
                <c:pt idx="21">
                  <c:v>0.15285221418959088</c:v>
                </c:pt>
                <c:pt idx="22">
                  <c:v>0.15285221418959088</c:v>
                </c:pt>
                <c:pt idx="23">
                  <c:v>0.15285221418959088</c:v>
                </c:pt>
                <c:pt idx="24">
                  <c:v>0.15285221418959088</c:v>
                </c:pt>
                <c:pt idx="26">
                  <c:v>0.15285221418959088</c:v>
                </c:pt>
                <c:pt idx="27">
                  <c:v>0.15285221418959088</c:v>
                </c:pt>
                <c:pt idx="28">
                  <c:v>0.15285221418959088</c:v>
                </c:pt>
                <c:pt idx="29">
                  <c:v>0.15285221418959088</c:v>
                </c:pt>
                <c:pt idx="30">
                  <c:v>0.15285221418959088</c:v>
                </c:pt>
                <c:pt idx="31">
                  <c:v>0.15285221418959088</c:v>
                </c:pt>
                <c:pt idx="32">
                  <c:v>0.15285221418959088</c:v>
                </c:pt>
                <c:pt idx="33">
                  <c:v>0.15285221418959088</c:v>
                </c:pt>
                <c:pt idx="34">
                  <c:v>0.15285221418959088</c:v>
                </c:pt>
                <c:pt idx="35">
                  <c:v>0.15285221418959088</c:v>
                </c:pt>
                <c:pt idx="36">
                  <c:v>0.15285221418959088</c:v>
                </c:pt>
                <c:pt idx="37">
                  <c:v>0.15285221418959088</c:v>
                </c:pt>
                <c:pt idx="38">
                  <c:v>0.15285221418959088</c:v>
                </c:pt>
                <c:pt idx="39">
                  <c:v>0.15285221418959088</c:v>
                </c:pt>
                <c:pt idx="40">
                  <c:v>0.15285221418959088</c:v>
                </c:pt>
                <c:pt idx="41">
                  <c:v>0.15285221418959088</c:v>
                </c:pt>
                <c:pt idx="42">
                  <c:v>0.15285221418959088</c:v>
                </c:pt>
                <c:pt idx="44">
                  <c:v>0.15285221418959088</c:v>
                </c:pt>
                <c:pt idx="45">
                  <c:v>0.15285221418959088</c:v>
                </c:pt>
                <c:pt idx="46">
                  <c:v>0.15285221418959088</c:v>
                </c:pt>
                <c:pt idx="47">
                  <c:v>0.15285221418959088</c:v>
                </c:pt>
                <c:pt idx="48">
                  <c:v>0.15285221418959088</c:v>
                </c:pt>
                <c:pt idx="49">
                  <c:v>0.15285221418959088</c:v>
                </c:pt>
                <c:pt idx="50">
                  <c:v>0.15285221418959088</c:v>
                </c:pt>
                <c:pt idx="51">
                  <c:v>0.15285221418959088</c:v>
                </c:pt>
                <c:pt idx="52">
                  <c:v>0.15285221418959088</c:v>
                </c:pt>
                <c:pt idx="53">
                  <c:v>0.15285221418959088</c:v>
                </c:pt>
                <c:pt idx="54">
                  <c:v>0.15285221418959088</c:v>
                </c:pt>
                <c:pt idx="55">
                  <c:v>0.15285221418959088</c:v>
                </c:pt>
                <c:pt idx="56">
                  <c:v>0.15285221418959088</c:v>
                </c:pt>
                <c:pt idx="57">
                  <c:v>0.15285221418959088</c:v>
                </c:pt>
                <c:pt idx="58">
                  <c:v>0.15285221418959088</c:v>
                </c:pt>
                <c:pt idx="59">
                  <c:v>0.15285221418959088</c:v>
                </c:pt>
                <c:pt idx="60">
                  <c:v>0.15285221418959088</c:v>
                </c:pt>
                <c:pt idx="61">
                  <c:v>0.15285221418959088</c:v>
                </c:pt>
                <c:pt idx="62">
                  <c:v>0.15285221418959088</c:v>
                </c:pt>
                <c:pt idx="64">
                  <c:v>0.15285221418959088</c:v>
                </c:pt>
                <c:pt idx="65">
                  <c:v>0.15285221418959088</c:v>
                </c:pt>
                <c:pt idx="66">
                  <c:v>0.15285221418959088</c:v>
                </c:pt>
                <c:pt idx="67">
                  <c:v>0.15285221418959088</c:v>
                </c:pt>
                <c:pt idx="68">
                  <c:v>0.15285221418959088</c:v>
                </c:pt>
                <c:pt idx="69">
                  <c:v>0.15285221418959088</c:v>
                </c:pt>
                <c:pt idx="70">
                  <c:v>0.15285221418959088</c:v>
                </c:pt>
                <c:pt idx="71">
                  <c:v>0.15285221418959088</c:v>
                </c:pt>
                <c:pt idx="72">
                  <c:v>0.15285221418959088</c:v>
                </c:pt>
                <c:pt idx="73">
                  <c:v>0.15285221418959088</c:v>
                </c:pt>
                <c:pt idx="74">
                  <c:v>0.15285221418959088</c:v>
                </c:pt>
                <c:pt idx="75">
                  <c:v>0.15285221418959088</c:v>
                </c:pt>
                <c:pt idx="76">
                  <c:v>0.15285221418959088</c:v>
                </c:pt>
                <c:pt idx="78">
                  <c:v>0.15285221418959088</c:v>
                </c:pt>
                <c:pt idx="79">
                  <c:v>0.15285221418959088</c:v>
                </c:pt>
                <c:pt idx="80">
                  <c:v>0.15285221418959088</c:v>
                </c:pt>
                <c:pt idx="81">
                  <c:v>0.15285221418959088</c:v>
                </c:pt>
                <c:pt idx="82">
                  <c:v>0.15285221418959088</c:v>
                </c:pt>
                <c:pt idx="83">
                  <c:v>0.15285221418959088</c:v>
                </c:pt>
                <c:pt idx="84">
                  <c:v>0.15285221418959088</c:v>
                </c:pt>
                <c:pt idx="85">
                  <c:v>0.15285221418959088</c:v>
                </c:pt>
                <c:pt idx="86">
                  <c:v>0.15285221418959088</c:v>
                </c:pt>
                <c:pt idx="87">
                  <c:v>0.15285221418959088</c:v>
                </c:pt>
                <c:pt idx="88">
                  <c:v>0.15285221418959088</c:v>
                </c:pt>
                <c:pt idx="89">
                  <c:v>0.15285221418959088</c:v>
                </c:pt>
                <c:pt idx="90">
                  <c:v>0.15285221418959088</c:v>
                </c:pt>
                <c:pt idx="91">
                  <c:v>0.15285221418959088</c:v>
                </c:pt>
                <c:pt idx="92">
                  <c:v>0.15285221418959088</c:v>
                </c:pt>
                <c:pt idx="93">
                  <c:v>0.15285221418959088</c:v>
                </c:pt>
                <c:pt idx="94">
                  <c:v>0.15285221418959088</c:v>
                </c:pt>
                <c:pt idx="95">
                  <c:v>0.15285221418959088</c:v>
                </c:pt>
                <c:pt idx="96">
                  <c:v>0.15285221418959088</c:v>
                </c:pt>
                <c:pt idx="97">
                  <c:v>0.15285221418959088</c:v>
                </c:pt>
                <c:pt idx="98">
                  <c:v>0.15285221418959088</c:v>
                </c:pt>
                <c:pt idx="99">
                  <c:v>0.15285221418959088</c:v>
                </c:pt>
                <c:pt idx="100">
                  <c:v>0.15285221418959088</c:v>
                </c:pt>
                <c:pt idx="101">
                  <c:v>0.15285221418959088</c:v>
                </c:pt>
                <c:pt idx="102">
                  <c:v>0.15285221418959088</c:v>
                </c:pt>
                <c:pt idx="103">
                  <c:v>0.15285221418959088</c:v>
                </c:pt>
                <c:pt idx="104">
                  <c:v>0.15285221418959088</c:v>
                </c:pt>
                <c:pt idx="105">
                  <c:v>0.15285221418959088</c:v>
                </c:pt>
                <c:pt idx="106">
                  <c:v>0.15285221418959088</c:v>
                </c:pt>
                <c:pt idx="107">
                  <c:v>0.15285221418959088</c:v>
                </c:pt>
                <c:pt idx="108">
                  <c:v>0.15285221418959088</c:v>
                </c:pt>
                <c:pt idx="110">
                  <c:v>0.15285221418959088</c:v>
                </c:pt>
                <c:pt idx="111">
                  <c:v>0.15285221418959088</c:v>
                </c:pt>
                <c:pt idx="112">
                  <c:v>0.15285221418959088</c:v>
                </c:pt>
                <c:pt idx="113">
                  <c:v>0.15285221418959088</c:v>
                </c:pt>
                <c:pt idx="114">
                  <c:v>0.15285221418959088</c:v>
                </c:pt>
                <c:pt idx="115">
                  <c:v>0.15285221418959088</c:v>
                </c:pt>
                <c:pt idx="116">
                  <c:v>0.15285221418959088</c:v>
                </c:pt>
                <c:pt idx="117">
                  <c:v>0.15285221418959088</c:v>
                </c:pt>
                <c:pt idx="118">
                  <c:v>0.15285221418959088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06376"/>
        <c:axId val="265906768"/>
      </c:lineChart>
      <c:catAx>
        <c:axId val="26590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906768"/>
        <c:crosses val="autoZero"/>
        <c:auto val="1"/>
        <c:lblAlgn val="ctr"/>
        <c:lblOffset val="100"/>
        <c:noMultiLvlLbl val="0"/>
      </c:catAx>
      <c:valAx>
        <c:axId val="26590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90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512733852574314"/>
          <c:y val="6.5494877656421993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41256736021243E-2"/>
          <c:y val="0.11197029094767409"/>
          <c:w val="0.97822247014881469"/>
          <c:h val="0.54850282012620766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'Рег- 2020-2021'!$AQ$6:$AQ$124</c:f>
              <c:numCache>
                <c:formatCode>0.00</c:formatCode>
                <c:ptCount val="119"/>
                <c:pt idx="0">
                  <c:v>0.20900900900900901</c:v>
                </c:pt>
                <c:pt idx="1">
                  <c:v>0.6</c:v>
                </c:pt>
                <c:pt idx="2">
                  <c:v>0.17777777777777778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0.21666666666666667</c:v>
                </c:pt>
                <c:pt idx="13">
                  <c:v>0.2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0.4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  <c:pt idx="24">
                  <c:v>0.2</c:v>
                </c:pt>
                <c:pt idx="25">
                  <c:v>0.14117647058823529</c:v>
                </c:pt>
                <c:pt idx="26">
                  <c:v>0.4</c:v>
                </c:pt>
                <c:pt idx="27">
                  <c:v>0.2</c:v>
                </c:pt>
                <c:pt idx="28">
                  <c:v>0.2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0.2</c:v>
                </c:pt>
                <c:pt idx="33">
                  <c:v>0</c:v>
                </c:pt>
                <c:pt idx="34">
                  <c:v>0.2</c:v>
                </c:pt>
                <c:pt idx="35">
                  <c:v>0</c:v>
                </c:pt>
                <c:pt idx="36">
                  <c:v>0.2</c:v>
                </c:pt>
                <c:pt idx="37">
                  <c:v>0.4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0.18947368421052632</c:v>
                </c:pt>
                <c:pt idx="44">
                  <c:v>0.2</c:v>
                </c:pt>
                <c:pt idx="45">
                  <c:v>0.2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0.2</c:v>
                </c:pt>
                <c:pt idx="51">
                  <c:v>0</c:v>
                </c:pt>
                <c:pt idx="52">
                  <c:v>0.2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0.6</c:v>
                </c:pt>
                <c:pt idx="57">
                  <c:v>0</c:v>
                </c:pt>
                <c:pt idx="58">
                  <c:v>0.2</c:v>
                </c:pt>
                <c:pt idx="59">
                  <c:v>0.2</c:v>
                </c:pt>
                <c:pt idx="60">
                  <c:v>0</c:v>
                </c:pt>
                <c:pt idx="61">
                  <c:v>0.2</c:v>
                </c:pt>
                <c:pt idx="62">
                  <c:v>0</c:v>
                </c:pt>
                <c:pt idx="63">
                  <c:v>0.24615384615384617</c:v>
                </c:pt>
                <c:pt idx="64">
                  <c:v>0.6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0.4</c:v>
                </c:pt>
                <c:pt idx="69">
                  <c:v>0.2</c:v>
                </c:pt>
                <c:pt idx="70">
                  <c:v>0.2</c:v>
                </c:pt>
                <c:pt idx="71">
                  <c:v>0</c:v>
                </c:pt>
                <c:pt idx="72">
                  <c:v>0.2</c:v>
                </c:pt>
                <c:pt idx="73">
                  <c:v>0.4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0.23333333333333334</c:v>
                </c:pt>
                <c:pt idx="78">
                  <c:v>0.4</c:v>
                </c:pt>
                <c:pt idx="79">
                  <c:v>0.2</c:v>
                </c:pt>
                <c:pt idx="80">
                  <c:v>0.2</c:v>
                </c:pt>
                <c:pt idx="81">
                  <c:v>0.4</c:v>
                </c:pt>
                <c:pt idx="82">
                  <c:v>0.4</c:v>
                </c:pt>
                <c:pt idx="83">
                  <c:v>0.2</c:v>
                </c:pt>
                <c:pt idx="84">
                  <c:v>0.2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</c:v>
                </c:pt>
                <c:pt idx="90">
                  <c:v>0.4</c:v>
                </c:pt>
                <c:pt idx="91">
                  <c:v>0.2</c:v>
                </c:pt>
                <c:pt idx="92">
                  <c:v>0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0.6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0.6</c:v>
                </c:pt>
                <c:pt idx="104">
                  <c:v>0.2</c:v>
                </c:pt>
                <c:pt idx="105">
                  <c:v>0.2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0.24444444444444446</c:v>
                </c:pt>
                <c:pt idx="110">
                  <c:v>0.6</c:v>
                </c:pt>
                <c:pt idx="111">
                  <c:v>0.4</c:v>
                </c:pt>
                <c:pt idx="112">
                  <c:v>0.4</c:v>
                </c:pt>
                <c:pt idx="113">
                  <c:v>0.2</c:v>
                </c:pt>
                <c:pt idx="114">
                  <c:v>0.2</c:v>
                </c:pt>
                <c:pt idx="115">
                  <c:v>0</c:v>
                </c:pt>
                <c:pt idx="116">
                  <c:v>0</c:v>
                </c:pt>
                <c:pt idx="117">
                  <c:v>0.2</c:v>
                </c:pt>
                <c:pt idx="118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'Рег- 2020-2021'!$AR$6:$AR$124</c:f>
              <c:numCache>
                <c:formatCode>0.00</c:formatCode>
                <c:ptCount val="119"/>
                <c:pt idx="0">
                  <c:v>0.20900900900900882</c:v>
                </c:pt>
                <c:pt idx="1">
                  <c:v>0.20900900900900882</c:v>
                </c:pt>
                <c:pt idx="3">
                  <c:v>0.20900900900900882</c:v>
                </c:pt>
                <c:pt idx="4">
                  <c:v>0.20900900900900882</c:v>
                </c:pt>
                <c:pt idx="5">
                  <c:v>0.20900900900900882</c:v>
                </c:pt>
                <c:pt idx="6">
                  <c:v>0.20900900900900882</c:v>
                </c:pt>
                <c:pt idx="7">
                  <c:v>0.20900900900900882</c:v>
                </c:pt>
                <c:pt idx="8">
                  <c:v>0.20900900900900882</c:v>
                </c:pt>
                <c:pt idx="9">
                  <c:v>0.20900900900900882</c:v>
                </c:pt>
                <c:pt idx="10">
                  <c:v>0.20900900900900882</c:v>
                </c:pt>
                <c:pt idx="11">
                  <c:v>0.20900900900900882</c:v>
                </c:pt>
                <c:pt idx="13">
                  <c:v>0.20900900900900882</c:v>
                </c:pt>
                <c:pt idx="14">
                  <c:v>0.20900900900900882</c:v>
                </c:pt>
                <c:pt idx="15">
                  <c:v>0.20900900900900882</c:v>
                </c:pt>
                <c:pt idx="16">
                  <c:v>0.20900900900900882</c:v>
                </c:pt>
                <c:pt idx="17">
                  <c:v>0.20900900900900882</c:v>
                </c:pt>
                <c:pt idx="18">
                  <c:v>0.20900900900900882</c:v>
                </c:pt>
                <c:pt idx="19">
                  <c:v>0.20900900900900882</c:v>
                </c:pt>
                <c:pt idx="20">
                  <c:v>0.20900900900900882</c:v>
                </c:pt>
                <c:pt idx="21">
                  <c:v>0.20900900900900882</c:v>
                </c:pt>
                <c:pt idx="22">
                  <c:v>0.20900900900900882</c:v>
                </c:pt>
                <c:pt idx="23">
                  <c:v>0.20900900900900882</c:v>
                </c:pt>
                <c:pt idx="24">
                  <c:v>0.20900900900900882</c:v>
                </c:pt>
                <c:pt idx="26">
                  <c:v>0.20900900900900882</c:v>
                </c:pt>
                <c:pt idx="27">
                  <c:v>0.20900900900900882</c:v>
                </c:pt>
                <c:pt idx="28">
                  <c:v>0.20900900900900882</c:v>
                </c:pt>
                <c:pt idx="29">
                  <c:v>0.20900900900900882</c:v>
                </c:pt>
                <c:pt idx="30">
                  <c:v>0.20900900900900882</c:v>
                </c:pt>
                <c:pt idx="31">
                  <c:v>0.20900900900900882</c:v>
                </c:pt>
                <c:pt idx="32">
                  <c:v>0.20900900900900882</c:v>
                </c:pt>
                <c:pt idx="33">
                  <c:v>0.20900900900900882</c:v>
                </c:pt>
                <c:pt idx="34">
                  <c:v>0.20900900900900882</c:v>
                </c:pt>
                <c:pt idx="35">
                  <c:v>0.20900900900900882</c:v>
                </c:pt>
                <c:pt idx="36">
                  <c:v>0.20900900900900882</c:v>
                </c:pt>
                <c:pt idx="37">
                  <c:v>0.20900900900900882</c:v>
                </c:pt>
                <c:pt idx="38">
                  <c:v>0.20900900900900882</c:v>
                </c:pt>
                <c:pt idx="39">
                  <c:v>0.20900900900900882</c:v>
                </c:pt>
                <c:pt idx="40">
                  <c:v>0.20900900900900882</c:v>
                </c:pt>
                <c:pt idx="41">
                  <c:v>0.20900900900900882</c:v>
                </c:pt>
                <c:pt idx="42">
                  <c:v>0.20900900900900882</c:v>
                </c:pt>
                <c:pt idx="44">
                  <c:v>0.20900900900900882</c:v>
                </c:pt>
                <c:pt idx="45">
                  <c:v>0.20900900900900882</c:v>
                </c:pt>
                <c:pt idx="46">
                  <c:v>0.20900900900900882</c:v>
                </c:pt>
                <c:pt idx="47">
                  <c:v>0.20900900900900882</c:v>
                </c:pt>
                <c:pt idx="48">
                  <c:v>0.20900900900900882</c:v>
                </c:pt>
                <c:pt idx="49">
                  <c:v>0.20900900900900882</c:v>
                </c:pt>
                <c:pt idx="50">
                  <c:v>0.20900900900900882</c:v>
                </c:pt>
                <c:pt idx="51">
                  <c:v>0.20900900900900882</c:v>
                </c:pt>
                <c:pt idx="52">
                  <c:v>0.20900900900900882</c:v>
                </c:pt>
                <c:pt idx="53">
                  <c:v>0.20900900900900882</c:v>
                </c:pt>
                <c:pt idx="54">
                  <c:v>0.20900900900900882</c:v>
                </c:pt>
                <c:pt idx="55">
                  <c:v>0.20900900900900882</c:v>
                </c:pt>
                <c:pt idx="56">
                  <c:v>0.20900900900900882</c:v>
                </c:pt>
                <c:pt idx="57">
                  <c:v>0.20900900900900882</c:v>
                </c:pt>
                <c:pt idx="58">
                  <c:v>0.20900900900900882</c:v>
                </c:pt>
                <c:pt idx="59">
                  <c:v>0.20900900900900882</c:v>
                </c:pt>
                <c:pt idx="60">
                  <c:v>0.20900900900900882</c:v>
                </c:pt>
                <c:pt idx="61">
                  <c:v>0.20900900900900882</c:v>
                </c:pt>
                <c:pt idx="62">
                  <c:v>0.20900900900900882</c:v>
                </c:pt>
                <c:pt idx="64">
                  <c:v>0.20900900900900882</c:v>
                </c:pt>
                <c:pt idx="65">
                  <c:v>0.20900900900900882</c:v>
                </c:pt>
                <c:pt idx="66">
                  <c:v>0.20900900900900882</c:v>
                </c:pt>
                <c:pt idx="67">
                  <c:v>0.20900900900900882</c:v>
                </c:pt>
                <c:pt idx="68">
                  <c:v>0.20900900900900882</c:v>
                </c:pt>
                <c:pt idx="69">
                  <c:v>0.20900900900900882</c:v>
                </c:pt>
                <c:pt idx="70">
                  <c:v>0.20900900900900882</c:v>
                </c:pt>
                <c:pt idx="71">
                  <c:v>0.20900900900900882</c:v>
                </c:pt>
                <c:pt idx="72">
                  <c:v>0.20900900900900882</c:v>
                </c:pt>
                <c:pt idx="73">
                  <c:v>0.20900900900900882</c:v>
                </c:pt>
                <c:pt idx="74">
                  <c:v>0.20900900900900882</c:v>
                </c:pt>
                <c:pt idx="75">
                  <c:v>0.20900900900900882</c:v>
                </c:pt>
                <c:pt idx="76">
                  <c:v>0.20900900900900882</c:v>
                </c:pt>
                <c:pt idx="78">
                  <c:v>0.20900900900900882</c:v>
                </c:pt>
                <c:pt idx="79">
                  <c:v>0.20900900900900882</c:v>
                </c:pt>
                <c:pt idx="80">
                  <c:v>0.20900900900900882</c:v>
                </c:pt>
                <c:pt idx="81">
                  <c:v>0.20900900900900882</c:v>
                </c:pt>
                <c:pt idx="82">
                  <c:v>0.20900900900900882</c:v>
                </c:pt>
                <c:pt idx="83">
                  <c:v>0.20900900900900882</c:v>
                </c:pt>
                <c:pt idx="84">
                  <c:v>0.20900900900900882</c:v>
                </c:pt>
                <c:pt idx="85">
                  <c:v>0.20900900900900882</c:v>
                </c:pt>
                <c:pt idx="86">
                  <c:v>0.20900900900900882</c:v>
                </c:pt>
                <c:pt idx="87">
                  <c:v>0.20900900900900882</c:v>
                </c:pt>
                <c:pt idx="88">
                  <c:v>0.20900900900900882</c:v>
                </c:pt>
                <c:pt idx="89">
                  <c:v>0.20900900900900882</c:v>
                </c:pt>
                <c:pt idx="90">
                  <c:v>0.20900900900900882</c:v>
                </c:pt>
                <c:pt idx="91">
                  <c:v>0.20900900900900882</c:v>
                </c:pt>
                <c:pt idx="92">
                  <c:v>0.20900900900900882</c:v>
                </c:pt>
                <c:pt idx="93">
                  <c:v>0.20900900900900882</c:v>
                </c:pt>
                <c:pt idx="94">
                  <c:v>0.20900900900900882</c:v>
                </c:pt>
                <c:pt idx="95">
                  <c:v>0.20900900900900882</c:v>
                </c:pt>
                <c:pt idx="96">
                  <c:v>0.20900900900900882</c:v>
                </c:pt>
                <c:pt idx="97">
                  <c:v>0.20900900900900882</c:v>
                </c:pt>
                <c:pt idx="98">
                  <c:v>0.20900900900900882</c:v>
                </c:pt>
                <c:pt idx="99">
                  <c:v>0.20900900900900882</c:v>
                </c:pt>
                <c:pt idx="100">
                  <c:v>0.20900900900900882</c:v>
                </c:pt>
                <c:pt idx="101">
                  <c:v>0.20900900900900882</c:v>
                </c:pt>
                <c:pt idx="102">
                  <c:v>0.20900900900900882</c:v>
                </c:pt>
                <c:pt idx="103">
                  <c:v>0.20900900900900882</c:v>
                </c:pt>
                <c:pt idx="104">
                  <c:v>0.20900900900900882</c:v>
                </c:pt>
                <c:pt idx="105">
                  <c:v>0.20900900900900882</c:v>
                </c:pt>
                <c:pt idx="106">
                  <c:v>0.20900900900900882</c:v>
                </c:pt>
                <c:pt idx="107">
                  <c:v>0.20900900900900882</c:v>
                </c:pt>
                <c:pt idx="108">
                  <c:v>0.20900900900900882</c:v>
                </c:pt>
                <c:pt idx="110">
                  <c:v>0.20900900900900882</c:v>
                </c:pt>
                <c:pt idx="111">
                  <c:v>0.20900900900900882</c:v>
                </c:pt>
                <c:pt idx="112">
                  <c:v>0.20900900900900882</c:v>
                </c:pt>
                <c:pt idx="113">
                  <c:v>0.20900900900900882</c:v>
                </c:pt>
                <c:pt idx="114">
                  <c:v>0.20900900900900882</c:v>
                </c:pt>
                <c:pt idx="115">
                  <c:v>0.20900900900900882</c:v>
                </c:pt>
                <c:pt idx="116">
                  <c:v>0.20900900900900882</c:v>
                </c:pt>
                <c:pt idx="117">
                  <c:v>0.20900900900900882</c:v>
                </c:pt>
                <c:pt idx="118">
                  <c:v>0.20900900900900882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07944"/>
        <c:axId val="265908336"/>
      </c:lineChart>
      <c:catAx>
        <c:axId val="26590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908336"/>
        <c:crosses val="autoZero"/>
        <c:auto val="1"/>
        <c:lblAlgn val="ctr"/>
        <c:lblOffset val="100"/>
        <c:noMultiLvlLbl val="0"/>
      </c:catAx>
      <c:valAx>
        <c:axId val="26590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90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регионального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778388122650975E-2"/>
          <c:y val="0.11747114135004968"/>
          <c:w val="0.96795014824010928"/>
          <c:h val="0.57008037102158349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'Рег- 2020-2021'!$AU$6:$AU$124</c:f>
              <c:numCache>
                <c:formatCode>0.00</c:formatCode>
                <c:ptCount val="119"/>
                <c:pt idx="0">
                  <c:v>0.26674641148325356</c:v>
                </c:pt>
                <c:pt idx="1">
                  <c:v>0.75</c:v>
                </c:pt>
                <c:pt idx="2">
                  <c:v>0.46875</c:v>
                </c:pt>
                <c:pt idx="3">
                  <c:v>0</c:v>
                </c:pt>
                <c:pt idx="4">
                  <c:v>0.16666666666666666</c:v>
                </c:pt>
                <c:pt idx="5">
                  <c:v>0.5</c:v>
                </c:pt>
                <c:pt idx="6">
                  <c:v>0.50980392156862742</c:v>
                </c:pt>
                <c:pt idx="7">
                  <c:v>0.33333333333333331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0.14503816793893129</c:v>
                </c:pt>
                <c:pt idx="13">
                  <c:v>0</c:v>
                </c:pt>
                <c:pt idx="14">
                  <c:v>0.41666666666666669</c:v>
                </c:pt>
                <c:pt idx="15">
                  <c:v>0.25</c:v>
                </c:pt>
                <c:pt idx="16">
                  <c:v>0.33333333333333331</c:v>
                </c:pt>
                <c:pt idx="17">
                  <c:v>0.2</c:v>
                </c:pt>
                <c:pt idx="18">
                  <c:v>3.2258064516129031E-2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0.48148148148148145</c:v>
                </c:pt>
                <c:pt idx="26">
                  <c:v>0.44444444444444442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0.66666666666666663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0.40157480314960631</c:v>
                </c:pt>
                <c:pt idx="44">
                  <c:v>0.52173913043478259</c:v>
                </c:pt>
                <c:pt idx="45">
                  <c:v>0.44444444444444442</c:v>
                </c:pt>
                <c:pt idx="46">
                  <c:v>0.44827586206896552</c:v>
                </c:pt>
                <c:pt idx="47">
                  <c:v>0.22222222222222221</c:v>
                </c:pt>
                <c:pt idx="48">
                  <c:v>0.66666666666666663</c:v>
                </c:pt>
                <c:pt idx="49">
                  <c:v>0.66666666666666663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0.25</c:v>
                </c:pt>
                <c:pt idx="57">
                  <c:v>0</c:v>
                </c:pt>
                <c:pt idx="58">
                  <c:v>0.66666666666666663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6.7510548523206745E-2</c:v>
                </c:pt>
                <c:pt idx="64">
                  <c:v>6.25E-2</c:v>
                </c:pt>
                <c:pt idx="65">
                  <c:v>0.25</c:v>
                </c:pt>
                <c:pt idx="66">
                  <c:v>0</c:v>
                </c:pt>
                <c:pt idx="67">
                  <c:v>0</c:v>
                </c:pt>
                <c:pt idx="68">
                  <c:v>0.375</c:v>
                </c:pt>
                <c:pt idx="69">
                  <c:v>0.25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0.8</c:v>
                </c:pt>
                <c:pt idx="74">
                  <c:v>0</c:v>
                </c:pt>
                <c:pt idx="75">
                  <c:v>0.66666666666666663</c:v>
                </c:pt>
                <c:pt idx="76">
                  <c:v>1</c:v>
                </c:pt>
                <c:pt idx="77">
                  <c:v>0.37775819031605767</c:v>
                </c:pt>
                <c:pt idx="78">
                  <c:v>0.5</c:v>
                </c:pt>
                <c:pt idx="79">
                  <c:v>1</c:v>
                </c:pt>
                <c:pt idx="80">
                  <c:v>0</c:v>
                </c:pt>
                <c:pt idx="81">
                  <c:v>0.36363636363636365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0.33333333333333331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0.5714285714285714</c:v>
                </c:pt>
                <c:pt idx="99">
                  <c:v>0.18518518518518517</c:v>
                </c:pt>
                <c:pt idx="100">
                  <c:v>0.45454545454545453</c:v>
                </c:pt>
                <c:pt idx="101">
                  <c:v>0.75</c:v>
                </c:pt>
                <c:pt idx="102">
                  <c:v>0.66666666666666663</c:v>
                </c:pt>
                <c:pt idx="103">
                  <c:v>0.36363636363636365</c:v>
                </c:pt>
                <c:pt idx="104">
                  <c:v>0.375</c:v>
                </c:pt>
                <c:pt idx="105">
                  <c:v>0.33333333333333331</c:v>
                </c:pt>
                <c:pt idx="106">
                  <c:v>0.33333333333333331</c:v>
                </c:pt>
                <c:pt idx="107">
                  <c:v>0.5</c:v>
                </c:pt>
                <c:pt idx="108">
                  <c:v>0.66666666666666663</c:v>
                </c:pt>
                <c:pt idx="109">
                  <c:v>0.36036036036036034</c:v>
                </c:pt>
                <c:pt idx="110">
                  <c:v>0.40476190476190477</c:v>
                </c:pt>
                <c:pt idx="111">
                  <c:v>0.9</c:v>
                </c:pt>
                <c:pt idx="112">
                  <c:v>0.21428571428571427</c:v>
                </c:pt>
                <c:pt idx="113">
                  <c:v>0.5</c:v>
                </c:pt>
                <c:pt idx="114">
                  <c:v>0.29166666666666669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'Рег- 2020-2021'!$AV$6:$AV$124</c:f>
              <c:numCache>
                <c:formatCode>0.00</c:formatCode>
                <c:ptCount val="119"/>
                <c:pt idx="0">
                  <c:v>0.26668018901362622</c:v>
                </c:pt>
                <c:pt idx="1">
                  <c:v>0.26668018901362622</c:v>
                </c:pt>
                <c:pt idx="3">
                  <c:v>0.26668018901362622</c:v>
                </c:pt>
                <c:pt idx="4">
                  <c:v>0.26668018901362622</c:v>
                </c:pt>
                <c:pt idx="5">
                  <c:v>0.26668018901362622</c:v>
                </c:pt>
                <c:pt idx="6">
                  <c:v>0.26668018901362622</c:v>
                </c:pt>
                <c:pt idx="7">
                  <c:v>0.26668018901362622</c:v>
                </c:pt>
                <c:pt idx="8">
                  <c:v>0.26668018901362622</c:v>
                </c:pt>
                <c:pt idx="9">
                  <c:v>0.26668018901362622</c:v>
                </c:pt>
                <c:pt idx="10">
                  <c:v>0.26668018901362622</c:v>
                </c:pt>
                <c:pt idx="11">
                  <c:v>0.26668018901362622</c:v>
                </c:pt>
                <c:pt idx="13">
                  <c:v>0.26668018901362622</c:v>
                </c:pt>
                <c:pt idx="14">
                  <c:v>0.26668018901362622</c:v>
                </c:pt>
                <c:pt idx="15">
                  <c:v>0.26668018901362622</c:v>
                </c:pt>
                <c:pt idx="16">
                  <c:v>0.26668018901362622</c:v>
                </c:pt>
                <c:pt idx="17">
                  <c:v>0.26668018901362622</c:v>
                </c:pt>
                <c:pt idx="18">
                  <c:v>0.26668018901362622</c:v>
                </c:pt>
                <c:pt idx="19">
                  <c:v>0.26668018901362622</c:v>
                </c:pt>
                <c:pt idx="20">
                  <c:v>0.26668018901362622</c:v>
                </c:pt>
                <c:pt idx="21">
                  <c:v>0.26668018901362622</c:v>
                </c:pt>
                <c:pt idx="22">
                  <c:v>0.26668018901362622</c:v>
                </c:pt>
                <c:pt idx="23">
                  <c:v>0.26668018901362622</c:v>
                </c:pt>
                <c:pt idx="24">
                  <c:v>0.26668018901362622</c:v>
                </c:pt>
                <c:pt idx="26">
                  <c:v>0.26668018901362622</c:v>
                </c:pt>
                <c:pt idx="27">
                  <c:v>0.26668018901362622</c:v>
                </c:pt>
                <c:pt idx="28">
                  <c:v>0.26668018901362622</c:v>
                </c:pt>
                <c:pt idx="29">
                  <c:v>0.26668018901362622</c:v>
                </c:pt>
                <c:pt idx="30">
                  <c:v>0.26668018901362622</c:v>
                </c:pt>
                <c:pt idx="31">
                  <c:v>0.26668018901362622</c:v>
                </c:pt>
                <c:pt idx="32">
                  <c:v>0.26668018901362622</c:v>
                </c:pt>
                <c:pt idx="33">
                  <c:v>0.26668018901362622</c:v>
                </c:pt>
                <c:pt idx="34">
                  <c:v>0.26668018901362622</c:v>
                </c:pt>
                <c:pt idx="35">
                  <c:v>0.26668018901362622</c:v>
                </c:pt>
                <c:pt idx="36">
                  <c:v>0.26668018901362622</c:v>
                </c:pt>
                <c:pt idx="37">
                  <c:v>0.26668018901362622</c:v>
                </c:pt>
                <c:pt idx="38">
                  <c:v>0.26668018901362622</c:v>
                </c:pt>
                <c:pt idx="39">
                  <c:v>0.26668018901362622</c:v>
                </c:pt>
                <c:pt idx="40">
                  <c:v>0.26668018901362622</c:v>
                </c:pt>
                <c:pt idx="41">
                  <c:v>0.26668018901362622</c:v>
                </c:pt>
                <c:pt idx="42">
                  <c:v>0.26668018901362622</c:v>
                </c:pt>
                <c:pt idx="44">
                  <c:v>0.26668018901362622</c:v>
                </c:pt>
                <c:pt idx="45">
                  <c:v>0.26668018901362622</c:v>
                </c:pt>
                <c:pt idx="46">
                  <c:v>0.26668018901362622</c:v>
                </c:pt>
                <c:pt idx="47">
                  <c:v>0.26668018901362622</c:v>
                </c:pt>
                <c:pt idx="48">
                  <c:v>0.26668018901362622</c:v>
                </c:pt>
                <c:pt idx="49">
                  <c:v>0.26668018901362622</c:v>
                </c:pt>
                <c:pt idx="50">
                  <c:v>0.26668018901362622</c:v>
                </c:pt>
                <c:pt idx="51">
                  <c:v>0.26668018901362622</c:v>
                </c:pt>
                <c:pt idx="52">
                  <c:v>0.26668018901362622</c:v>
                </c:pt>
                <c:pt idx="53">
                  <c:v>0.26668018901362622</c:v>
                </c:pt>
                <c:pt idx="54">
                  <c:v>0.26668018901362622</c:v>
                </c:pt>
                <c:pt idx="55">
                  <c:v>0.26668018901362622</c:v>
                </c:pt>
                <c:pt idx="56">
                  <c:v>0.26668018901362622</c:v>
                </c:pt>
                <c:pt idx="57">
                  <c:v>0.26668018901362622</c:v>
                </c:pt>
                <c:pt idx="58">
                  <c:v>0.26668018901362622</c:v>
                </c:pt>
                <c:pt idx="59">
                  <c:v>0.26668018901362622</c:v>
                </c:pt>
                <c:pt idx="60">
                  <c:v>0.26668018901362622</c:v>
                </c:pt>
                <c:pt idx="61">
                  <c:v>0.26668018901362622</c:v>
                </c:pt>
                <c:pt idx="62">
                  <c:v>0.26668018901362622</c:v>
                </c:pt>
                <c:pt idx="64">
                  <c:v>0.26668018901362622</c:v>
                </c:pt>
                <c:pt idx="65">
                  <c:v>0.26668018901362622</c:v>
                </c:pt>
                <c:pt idx="66">
                  <c:v>0.26668018901362622</c:v>
                </c:pt>
                <c:pt idx="67">
                  <c:v>0.26668018901362622</c:v>
                </c:pt>
                <c:pt idx="68">
                  <c:v>0.26668018901362622</c:v>
                </c:pt>
                <c:pt idx="69">
                  <c:v>0.26668018901362622</c:v>
                </c:pt>
                <c:pt idx="70">
                  <c:v>0.26668018901362622</c:v>
                </c:pt>
                <c:pt idx="71">
                  <c:v>0.26668018901362622</c:v>
                </c:pt>
                <c:pt idx="72">
                  <c:v>0.26668018901362622</c:v>
                </c:pt>
                <c:pt idx="73">
                  <c:v>0.26668018901362622</c:v>
                </c:pt>
                <c:pt idx="74">
                  <c:v>0.26668018901362622</c:v>
                </c:pt>
                <c:pt idx="75">
                  <c:v>0.26668018901362622</c:v>
                </c:pt>
                <c:pt idx="76">
                  <c:v>0.26668018901362622</c:v>
                </c:pt>
                <c:pt idx="78">
                  <c:v>0.26668018901362622</c:v>
                </c:pt>
                <c:pt idx="79">
                  <c:v>0.26668018901362622</c:v>
                </c:pt>
                <c:pt idx="80">
                  <c:v>0.26668018901362622</c:v>
                </c:pt>
                <c:pt idx="81">
                  <c:v>0.26668018901362622</c:v>
                </c:pt>
                <c:pt idx="82">
                  <c:v>0.26668018901362622</c:v>
                </c:pt>
                <c:pt idx="83">
                  <c:v>0.26668018901362622</c:v>
                </c:pt>
                <c:pt idx="84">
                  <c:v>0.26668018901362622</c:v>
                </c:pt>
                <c:pt idx="85">
                  <c:v>0.26668018901362622</c:v>
                </c:pt>
                <c:pt idx="86">
                  <c:v>0.26668018901362622</c:v>
                </c:pt>
                <c:pt idx="87">
                  <c:v>0.26668018901362622</c:v>
                </c:pt>
                <c:pt idx="88">
                  <c:v>0.26668018901362622</c:v>
                </c:pt>
                <c:pt idx="89">
                  <c:v>0.26668018901362622</c:v>
                </c:pt>
                <c:pt idx="90">
                  <c:v>0.26668018901362622</c:v>
                </c:pt>
                <c:pt idx="91">
                  <c:v>0.26668018901362622</c:v>
                </c:pt>
                <c:pt idx="92">
                  <c:v>0.26668018901362622</c:v>
                </c:pt>
                <c:pt idx="93">
                  <c:v>0.26668018901362622</c:v>
                </c:pt>
                <c:pt idx="94">
                  <c:v>0.26668018901362622</c:v>
                </c:pt>
                <c:pt idx="95">
                  <c:v>0.26668018901362622</c:v>
                </c:pt>
                <c:pt idx="96">
                  <c:v>0.26668018901362622</c:v>
                </c:pt>
                <c:pt idx="97">
                  <c:v>0.26668018901362622</c:v>
                </c:pt>
                <c:pt idx="98">
                  <c:v>0.26668018901362622</c:v>
                </c:pt>
                <c:pt idx="99">
                  <c:v>0.26668018901362622</c:v>
                </c:pt>
                <c:pt idx="100">
                  <c:v>0.26668018901362622</c:v>
                </c:pt>
                <c:pt idx="101">
                  <c:v>0.26668018901362622</c:v>
                </c:pt>
                <c:pt idx="102">
                  <c:v>0.26668018901362622</c:v>
                </c:pt>
                <c:pt idx="103">
                  <c:v>0.26668018901362622</c:v>
                </c:pt>
                <c:pt idx="104">
                  <c:v>0.26668018901362622</c:v>
                </c:pt>
                <c:pt idx="105">
                  <c:v>0.26668018901362622</c:v>
                </c:pt>
                <c:pt idx="106">
                  <c:v>0.26668018901362622</c:v>
                </c:pt>
                <c:pt idx="107">
                  <c:v>0.26668018901362622</c:v>
                </c:pt>
                <c:pt idx="108">
                  <c:v>0.26668018901362622</c:v>
                </c:pt>
                <c:pt idx="110">
                  <c:v>0.26668018901362622</c:v>
                </c:pt>
                <c:pt idx="111">
                  <c:v>0.26668018901362622</c:v>
                </c:pt>
                <c:pt idx="112">
                  <c:v>0.26668018901362622</c:v>
                </c:pt>
                <c:pt idx="113">
                  <c:v>0.26668018901362622</c:v>
                </c:pt>
                <c:pt idx="114">
                  <c:v>0.26668018901362622</c:v>
                </c:pt>
                <c:pt idx="115">
                  <c:v>0.26668018901362622</c:v>
                </c:pt>
                <c:pt idx="116">
                  <c:v>0.26668018901362622</c:v>
                </c:pt>
                <c:pt idx="117">
                  <c:v>0.26668018901362622</c:v>
                </c:pt>
                <c:pt idx="118">
                  <c:v>0.26668018901362622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41336"/>
        <c:axId val="265840944"/>
      </c:lineChart>
      <c:catAx>
        <c:axId val="26584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840944"/>
        <c:crosses val="autoZero"/>
        <c:auto val="1"/>
        <c:lblAlgn val="ctr"/>
        <c:lblOffset val="100"/>
        <c:noMultiLvlLbl val="0"/>
      </c:catAx>
      <c:valAx>
        <c:axId val="265840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8413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0501815658741"/>
          <c:y val="7.07168177682969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791792344996851E-2"/>
          <c:y val="0.12687230794807078"/>
          <c:w val="0.97128982098435501"/>
          <c:h val="0.5210619668635170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'Рег- 2020-2021'!$AS$6:$AS$124</c:f>
              <c:numCache>
                <c:formatCode>0.00</c:formatCode>
                <c:ptCount val="119"/>
                <c:pt idx="0">
                  <c:v>0.99996172395315053</c:v>
                </c:pt>
                <c:pt idx="1">
                  <c:v>0.53108015004210385</c:v>
                </c:pt>
                <c:pt idx="2">
                  <c:v>0.9441424889637402</c:v>
                </c:pt>
                <c:pt idx="3">
                  <c:v>1.3277003751052595E-4</c:v>
                </c:pt>
                <c:pt idx="4">
                  <c:v>0.79662022506315577</c:v>
                </c:pt>
                <c:pt idx="5">
                  <c:v>0.26554007502105192</c:v>
                </c:pt>
                <c:pt idx="6">
                  <c:v>6.7712719130368244</c:v>
                </c:pt>
                <c:pt idx="7">
                  <c:v>0.39831011253157789</c:v>
                </c:pt>
                <c:pt idx="8">
                  <c:v>0.26554007502105192</c:v>
                </c:pt>
                <c:pt idx="9">
                  <c:v>1.3277003751052595E-4</c:v>
                </c:pt>
                <c:pt idx="10">
                  <c:v>1.3277003751052595E-4</c:v>
                </c:pt>
                <c:pt idx="11">
                  <c:v>1.3277003751052595E-4</c:v>
                </c:pt>
                <c:pt idx="12">
                  <c:v>1.4494062428232419</c:v>
                </c:pt>
                <c:pt idx="13">
                  <c:v>0.39831011253157789</c:v>
                </c:pt>
                <c:pt idx="14">
                  <c:v>1.5932404501263115</c:v>
                </c:pt>
                <c:pt idx="15">
                  <c:v>0.53108015004210385</c:v>
                </c:pt>
                <c:pt idx="16">
                  <c:v>3.1864809002526231</c:v>
                </c:pt>
                <c:pt idx="17">
                  <c:v>0.66385018755262981</c:v>
                </c:pt>
                <c:pt idx="18">
                  <c:v>8.2317423256526094</c:v>
                </c:pt>
                <c:pt idx="19">
                  <c:v>1.3277003751052595E-4</c:v>
                </c:pt>
                <c:pt idx="20">
                  <c:v>2.5226307126999932</c:v>
                </c:pt>
                <c:pt idx="21">
                  <c:v>1.3277003751052595E-4</c:v>
                </c:pt>
                <c:pt idx="22">
                  <c:v>1.3277003751052595E-4</c:v>
                </c:pt>
                <c:pt idx="23">
                  <c:v>0.13277003751052596</c:v>
                </c:pt>
                <c:pt idx="24">
                  <c:v>0.13277003751052596</c:v>
                </c:pt>
                <c:pt idx="25">
                  <c:v>0.21087005957554122</c:v>
                </c:pt>
                <c:pt idx="26">
                  <c:v>1.1949303375947338</c:v>
                </c:pt>
                <c:pt idx="27">
                  <c:v>0.26554007502105192</c:v>
                </c:pt>
                <c:pt idx="28">
                  <c:v>0.13277003751052596</c:v>
                </c:pt>
                <c:pt idx="29">
                  <c:v>1.3277003751052595E-4</c:v>
                </c:pt>
                <c:pt idx="30">
                  <c:v>0.26554007502105192</c:v>
                </c:pt>
                <c:pt idx="31">
                  <c:v>1.3277003751052595E-4</c:v>
                </c:pt>
                <c:pt idx="32">
                  <c:v>0.39831011253157789</c:v>
                </c:pt>
                <c:pt idx="33">
                  <c:v>1.3277003751052595E-4</c:v>
                </c:pt>
                <c:pt idx="34">
                  <c:v>0.39831011253157789</c:v>
                </c:pt>
                <c:pt idx="35">
                  <c:v>1.3277003751052595E-4</c:v>
                </c:pt>
                <c:pt idx="36">
                  <c:v>0.13277003751052596</c:v>
                </c:pt>
                <c:pt idx="37">
                  <c:v>0.39831011253157789</c:v>
                </c:pt>
                <c:pt idx="38">
                  <c:v>1.3277003751052595E-4</c:v>
                </c:pt>
                <c:pt idx="39">
                  <c:v>0.13277003751052596</c:v>
                </c:pt>
                <c:pt idx="40">
                  <c:v>1.3277003751052595E-4</c:v>
                </c:pt>
                <c:pt idx="41">
                  <c:v>0.26554007502105192</c:v>
                </c:pt>
                <c:pt idx="42">
                  <c:v>1.3277003751052595E-4</c:v>
                </c:pt>
                <c:pt idx="43">
                  <c:v>0.88746288230719994</c:v>
                </c:pt>
                <c:pt idx="44">
                  <c:v>6.107421725484194</c:v>
                </c:pt>
                <c:pt idx="45">
                  <c:v>1.1949303375947338</c:v>
                </c:pt>
                <c:pt idx="46">
                  <c:v>3.850331087805253</c:v>
                </c:pt>
                <c:pt idx="47">
                  <c:v>1.1949303375947338</c:v>
                </c:pt>
                <c:pt idx="48">
                  <c:v>0.39831011253157789</c:v>
                </c:pt>
                <c:pt idx="49">
                  <c:v>0.39831011253157789</c:v>
                </c:pt>
                <c:pt idx="50">
                  <c:v>0.13277003751052596</c:v>
                </c:pt>
                <c:pt idx="51">
                  <c:v>1.3277003751052595E-4</c:v>
                </c:pt>
                <c:pt idx="52">
                  <c:v>0.13277003751052596</c:v>
                </c:pt>
                <c:pt idx="53">
                  <c:v>1.3277003751052595E-4</c:v>
                </c:pt>
                <c:pt idx="54">
                  <c:v>1.3277003751052595E-4</c:v>
                </c:pt>
                <c:pt idx="55">
                  <c:v>1.3277003751052595E-4</c:v>
                </c:pt>
                <c:pt idx="56">
                  <c:v>1.0621603000842077</c:v>
                </c:pt>
                <c:pt idx="57">
                  <c:v>1.3277003751052595E-4</c:v>
                </c:pt>
                <c:pt idx="58">
                  <c:v>0.39831011253157789</c:v>
                </c:pt>
                <c:pt idx="59">
                  <c:v>1.4604704126157857</c:v>
                </c:pt>
                <c:pt idx="60">
                  <c:v>1.3277003751052595E-4</c:v>
                </c:pt>
                <c:pt idx="61">
                  <c:v>0.53108015004210385</c:v>
                </c:pt>
                <c:pt idx="62">
                  <c:v>1.3277003751052595E-4</c:v>
                </c:pt>
                <c:pt idx="63">
                  <c:v>2.4204999146149735</c:v>
                </c:pt>
                <c:pt idx="64">
                  <c:v>4.2486412003368308</c:v>
                </c:pt>
                <c:pt idx="65">
                  <c:v>0.53108015004210385</c:v>
                </c:pt>
                <c:pt idx="66">
                  <c:v>0.13277003751052596</c:v>
                </c:pt>
                <c:pt idx="67">
                  <c:v>0.53108015004210385</c:v>
                </c:pt>
                <c:pt idx="68">
                  <c:v>1.0621603000842077</c:v>
                </c:pt>
                <c:pt idx="69">
                  <c:v>0.53108015004210385</c:v>
                </c:pt>
                <c:pt idx="70">
                  <c:v>0.26554007502105192</c:v>
                </c:pt>
                <c:pt idx="71">
                  <c:v>1.3277003751052595E-4</c:v>
                </c:pt>
                <c:pt idx="72">
                  <c:v>0.26554007502105192</c:v>
                </c:pt>
                <c:pt idx="73">
                  <c:v>0.66385018755262981</c:v>
                </c:pt>
                <c:pt idx="74">
                  <c:v>22.703676414299938</c:v>
                </c:pt>
                <c:pt idx="75">
                  <c:v>0.39831011253157789</c:v>
                </c:pt>
                <c:pt idx="76">
                  <c:v>0.13277003751052596</c:v>
                </c:pt>
                <c:pt idx="77">
                  <c:v>0.59749614847278598</c:v>
                </c:pt>
                <c:pt idx="78">
                  <c:v>0.53108015004210385</c:v>
                </c:pt>
                <c:pt idx="79">
                  <c:v>0.13277003751052596</c:v>
                </c:pt>
                <c:pt idx="80">
                  <c:v>0.26554007502105192</c:v>
                </c:pt>
                <c:pt idx="81">
                  <c:v>1.4604704126157857</c:v>
                </c:pt>
                <c:pt idx="82">
                  <c:v>0.26554007502105192</c:v>
                </c:pt>
                <c:pt idx="83">
                  <c:v>0.39831011253157789</c:v>
                </c:pt>
                <c:pt idx="84">
                  <c:v>0.13277003751052596</c:v>
                </c:pt>
                <c:pt idx="85">
                  <c:v>1.3277003751052595E-4</c:v>
                </c:pt>
                <c:pt idx="86">
                  <c:v>1.3277003751052595E-4</c:v>
                </c:pt>
                <c:pt idx="87">
                  <c:v>1.3277003751052595E-4</c:v>
                </c:pt>
                <c:pt idx="88">
                  <c:v>1.3277003751052595E-4</c:v>
                </c:pt>
                <c:pt idx="89">
                  <c:v>0.13277003751052596</c:v>
                </c:pt>
                <c:pt idx="90">
                  <c:v>0.39831011253157789</c:v>
                </c:pt>
                <c:pt idx="91">
                  <c:v>0.26554007502105192</c:v>
                </c:pt>
                <c:pt idx="92">
                  <c:v>1.3277003751052595E-4</c:v>
                </c:pt>
                <c:pt idx="93">
                  <c:v>1.3277003751052595E-4</c:v>
                </c:pt>
                <c:pt idx="94">
                  <c:v>0.13277003751052596</c:v>
                </c:pt>
                <c:pt idx="95">
                  <c:v>1.3277003751052595E-4</c:v>
                </c:pt>
                <c:pt idx="96">
                  <c:v>0.13277003751052596</c:v>
                </c:pt>
                <c:pt idx="97">
                  <c:v>0.13277003751052596</c:v>
                </c:pt>
                <c:pt idx="98">
                  <c:v>0.92939026257368174</c:v>
                </c:pt>
                <c:pt idx="99">
                  <c:v>3.5847910127842009</c:v>
                </c:pt>
                <c:pt idx="100">
                  <c:v>1.4604704126157857</c:v>
                </c:pt>
                <c:pt idx="101">
                  <c:v>0.53108015004210385</c:v>
                </c:pt>
                <c:pt idx="102">
                  <c:v>1.1949303375947338</c:v>
                </c:pt>
                <c:pt idx="103">
                  <c:v>1.4604704126157857</c:v>
                </c:pt>
                <c:pt idx="104">
                  <c:v>1.0621603000842077</c:v>
                </c:pt>
                <c:pt idx="105">
                  <c:v>1.1949303375947338</c:v>
                </c:pt>
                <c:pt idx="106">
                  <c:v>0.79662022506315577</c:v>
                </c:pt>
                <c:pt idx="107">
                  <c:v>0.53108015004210385</c:v>
                </c:pt>
                <c:pt idx="108">
                  <c:v>0.79662022506315577</c:v>
                </c:pt>
                <c:pt idx="109">
                  <c:v>1.6374971292964871</c:v>
                </c:pt>
                <c:pt idx="110">
                  <c:v>5.5763415754420906</c:v>
                </c:pt>
                <c:pt idx="111">
                  <c:v>1.3277003751052596</c:v>
                </c:pt>
                <c:pt idx="112">
                  <c:v>3.7175610502947269</c:v>
                </c:pt>
                <c:pt idx="113">
                  <c:v>0.26554007502105192</c:v>
                </c:pt>
                <c:pt idx="114">
                  <c:v>3.1864809002526231</c:v>
                </c:pt>
                <c:pt idx="115">
                  <c:v>1.3277003751052595E-4</c:v>
                </c:pt>
                <c:pt idx="116">
                  <c:v>1.3277003751052595E-4</c:v>
                </c:pt>
                <c:pt idx="117">
                  <c:v>0.53108015004210385</c:v>
                </c:pt>
                <c:pt idx="118">
                  <c:v>0.13290280754803646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'Рег- 2020-2021'!$AT$6:$AT$124</c:f>
              <c:numCache>
                <c:formatCode>0.00</c:formatCode>
                <c:ptCount val="119"/>
                <c:pt idx="0">
                  <c:v>0.99999999999999967</c:v>
                </c:pt>
                <c:pt idx="1">
                  <c:v>0.99999999999999967</c:v>
                </c:pt>
                <c:pt idx="3">
                  <c:v>0.99999999999999967</c:v>
                </c:pt>
                <c:pt idx="4">
                  <c:v>0.99999999999999967</c:v>
                </c:pt>
                <c:pt idx="5">
                  <c:v>0.99999999999999967</c:v>
                </c:pt>
                <c:pt idx="6">
                  <c:v>0.99999999999999967</c:v>
                </c:pt>
                <c:pt idx="7">
                  <c:v>0.99999999999999967</c:v>
                </c:pt>
                <c:pt idx="8">
                  <c:v>0.99999999999999967</c:v>
                </c:pt>
                <c:pt idx="9">
                  <c:v>0.99999999999999967</c:v>
                </c:pt>
                <c:pt idx="10">
                  <c:v>0.99999999999999967</c:v>
                </c:pt>
                <c:pt idx="11">
                  <c:v>0.99999999999999967</c:v>
                </c:pt>
                <c:pt idx="13">
                  <c:v>0.99999999999999967</c:v>
                </c:pt>
                <c:pt idx="14">
                  <c:v>0.99999999999999967</c:v>
                </c:pt>
                <c:pt idx="15">
                  <c:v>0.99999999999999967</c:v>
                </c:pt>
                <c:pt idx="16">
                  <c:v>0.99999999999999967</c:v>
                </c:pt>
                <c:pt idx="17">
                  <c:v>0.99999999999999967</c:v>
                </c:pt>
                <c:pt idx="18">
                  <c:v>0.99999999999999967</c:v>
                </c:pt>
                <c:pt idx="19">
                  <c:v>0.99999999999999967</c:v>
                </c:pt>
                <c:pt idx="20">
                  <c:v>0.99999999999999967</c:v>
                </c:pt>
                <c:pt idx="21">
                  <c:v>0.99999999999999967</c:v>
                </c:pt>
                <c:pt idx="22">
                  <c:v>0.99999999999999967</c:v>
                </c:pt>
                <c:pt idx="23">
                  <c:v>0.99999999999999967</c:v>
                </c:pt>
                <c:pt idx="24">
                  <c:v>0.99999999999999967</c:v>
                </c:pt>
                <c:pt idx="26">
                  <c:v>0.99999999999999967</c:v>
                </c:pt>
                <c:pt idx="27">
                  <c:v>0.99999999999999967</c:v>
                </c:pt>
                <c:pt idx="28">
                  <c:v>0.99999999999999967</c:v>
                </c:pt>
                <c:pt idx="29">
                  <c:v>0.99999999999999967</c:v>
                </c:pt>
                <c:pt idx="30">
                  <c:v>0.99999999999999967</c:v>
                </c:pt>
                <c:pt idx="31">
                  <c:v>0.99999999999999967</c:v>
                </c:pt>
                <c:pt idx="32">
                  <c:v>0.99999999999999967</c:v>
                </c:pt>
                <c:pt idx="33">
                  <c:v>0.99999999999999967</c:v>
                </c:pt>
                <c:pt idx="34">
                  <c:v>0.99999999999999967</c:v>
                </c:pt>
                <c:pt idx="35">
                  <c:v>0.99999999999999967</c:v>
                </c:pt>
                <c:pt idx="36">
                  <c:v>0.99999999999999967</c:v>
                </c:pt>
                <c:pt idx="37">
                  <c:v>0.99999999999999967</c:v>
                </c:pt>
                <c:pt idx="38">
                  <c:v>0.99999999999999967</c:v>
                </c:pt>
                <c:pt idx="39">
                  <c:v>0.99999999999999967</c:v>
                </c:pt>
                <c:pt idx="40">
                  <c:v>0.99999999999999967</c:v>
                </c:pt>
                <c:pt idx="41">
                  <c:v>0.99999999999999967</c:v>
                </c:pt>
                <c:pt idx="42">
                  <c:v>0.99999999999999967</c:v>
                </c:pt>
                <c:pt idx="44">
                  <c:v>0.99999999999999967</c:v>
                </c:pt>
                <c:pt idx="45">
                  <c:v>0.99999999999999967</c:v>
                </c:pt>
                <c:pt idx="46">
                  <c:v>0.99999999999999967</c:v>
                </c:pt>
                <c:pt idx="47">
                  <c:v>0.99999999999999967</c:v>
                </c:pt>
                <c:pt idx="48">
                  <c:v>0.99999999999999967</c:v>
                </c:pt>
                <c:pt idx="49">
                  <c:v>0.99999999999999967</c:v>
                </c:pt>
                <c:pt idx="50">
                  <c:v>0.99999999999999967</c:v>
                </c:pt>
                <c:pt idx="51">
                  <c:v>0.99999999999999967</c:v>
                </c:pt>
                <c:pt idx="52">
                  <c:v>0.99999999999999967</c:v>
                </c:pt>
                <c:pt idx="53">
                  <c:v>0.99999999999999967</c:v>
                </c:pt>
                <c:pt idx="54">
                  <c:v>0.99999999999999967</c:v>
                </c:pt>
                <c:pt idx="55">
                  <c:v>0.99999999999999967</c:v>
                </c:pt>
                <c:pt idx="56">
                  <c:v>0.99999999999999967</c:v>
                </c:pt>
                <c:pt idx="57">
                  <c:v>0.99999999999999967</c:v>
                </c:pt>
                <c:pt idx="58">
                  <c:v>0.99999999999999967</c:v>
                </c:pt>
                <c:pt idx="59">
                  <c:v>0.99999999999999967</c:v>
                </c:pt>
                <c:pt idx="60">
                  <c:v>0.99999999999999967</c:v>
                </c:pt>
                <c:pt idx="61">
                  <c:v>0.99999999999999967</c:v>
                </c:pt>
                <c:pt idx="62">
                  <c:v>0.99999999999999967</c:v>
                </c:pt>
                <c:pt idx="64">
                  <c:v>0.99999999999999967</c:v>
                </c:pt>
                <c:pt idx="65">
                  <c:v>0.99999999999999967</c:v>
                </c:pt>
                <c:pt idx="66">
                  <c:v>0.99999999999999967</c:v>
                </c:pt>
                <c:pt idx="67">
                  <c:v>0.99999999999999967</c:v>
                </c:pt>
                <c:pt idx="68">
                  <c:v>0.99999999999999967</c:v>
                </c:pt>
                <c:pt idx="69">
                  <c:v>0.99999999999999967</c:v>
                </c:pt>
                <c:pt idx="70">
                  <c:v>0.99999999999999967</c:v>
                </c:pt>
                <c:pt idx="71">
                  <c:v>0.99999999999999967</c:v>
                </c:pt>
                <c:pt idx="72">
                  <c:v>0.99999999999999967</c:v>
                </c:pt>
                <c:pt idx="73">
                  <c:v>0.99999999999999967</c:v>
                </c:pt>
                <c:pt idx="74">
                  <c:v>0.99999999999999967</c:v>
                </c:pt>
                <c:pt idx="75">
                  <c:v>0.99999999999999967</c:v>
                </c:pt>
                <c:pt idx="76">
                  <c:v>0.99999999999999967</c:v>
                </c:pt>
                <c:pt idx="78">
                  <c:v>0.99999999999999967</c:v>
                </c:pt>
                <c:pt idx="79">
                  <c:v>0.99999999999999967</c:v>
                </c:pt>
                <c:pt idx="80">
                  <c:v>0.99999999999999967</c:v>
                </c:pt>
                <c:pt idx="81">
                  <c:v>0.99999999999999967</c:v>
                </c:pt>
                <c:pt idx="82">
                  <c:v>0.99999999999999967</c:v>
                </c:pt>
                <c:pt idx="83">
                  <c:v>0.99999999999999967</c:v>
                </c:pt>
                <c:pt idx="84">
                  <c:v>0.99999999999999967</c:v>
                </c:pt>
                <c:pt idx="85">
                  <c:v>0.99999999999999967</c:v>
                </c:pt>
                <c:pt idx="86">
                  <c:v>0.99999999999999967</c:v>
                </c:pt>
                <c:pt idx="87">
                  <c:v>0.99999999999999967</c:v>
                </c:pt>
                <c:pt idx="88">
                  <c:v>0.99999999999999967</c:v>
                </c:pt>
                <c:pt idx="89">
                  <c:v>0.99999999999999967</c:v>
                </c:pt>
                <c:pt idx="90">
                  <c:v>0.99999999999999967</c:v>
                </c:pt>
                <c:pt idx="91">
                  <c:v>0.99999999999999967</c:v>
                </c:pt>
                <c:pt idx="92">
                  <c:v>0.99999999999999967</c:v>
                </c:pt>
                <c:pt idx="93">
                  <c:v>0.99999999999999967</c:v>
                </c:pt>
                <c:pt idx="94">
                  <c:v>0.99999999999999967</c:v>
                </c:pt>
                <c:pt idx="95">
                  <c:v>0.99999999999999967</c:v>
                </c:pt>
                <c:pt idx="96">
                  <c:v>0.99999999999999967</c:v>
                </c:pt>
                <c:pt idx="97">
                  <c:v>0.99999999999999967</c:v>
                </c:pt>
                <c:pt idx="98">
                  <c:v>0.99999999999999967</c:v>
                </c:pt>
                <c:pt idx="99">
                  <c:v>0.99999999999999967</c:v>
                </c:pt>
                <c:pt idx="100">
                  <c:v>0.99999999999999967</c:v>
                </c:pt>
                <c:pt idx="101">
                  <c:v>0.99999999999999967</c:v>
                </c:pt>
                <c:pt idx="102">
                  <c:v>0.99999999999999967</c:v>
                </c:pt>
                <c:pt idx="103">
                  <c:v>0.99999999999999967</c:v>
                </c:pt>
                <c:pt idx="104">
                  <c:v>0.99999999999999967</c:v>
                </c:pt>
                <c:pt idx="105">
                  <c:v>0.99999999999999967</c:v>
                </c:pt>
                <c:pt idx="106">
                  <c:v>0.99999999999999967</c:v>
                </c:pt>
                <c:pt idx="107">
                  <c:v>0.99999999999999967</c:v>
                </c:pt>
                <c:pt idx="108">
                  <c:v>0.99999999999999967</c:v>
                </c:pt>
                <c:pt idx="110">
                  <c:v>0.99999999999999967</c:v>
                </c:pt>
                <c:pt idx="111">
                  <c:v>0.99999999999999967</c:v>
                </c:pt>
                <c:pt idx="112">
                  <c:v>0.99999999999999967</c:v>
                </c:pt>
                <c:pt idx="113">
                  <c:v>0.99999999999999967</c:v>
                </c:pt>
                <c:pt idx="114">
                  <c:v>0.99999999999999967</c:v>
                </c:pt>
                <c:pt idx="115">
                  <c:v>0.99999999999999967</c:v>
                </c:pt>
                <c:pt idx="116">
                  <c:v>0.99999999999999967</c:v>
                </c:pt>
                <c:pt idx="117">
                  <c:v>0.99999999999999967</c:v>
                </c:pt>
                <c:pt idx="118">
                  <c:v>0.99999999999999967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40160"/>
        <c:axId val="265909120"/>
      </c:lineChart>
      <c:catAx>
        <c:axId val="2658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909120"/>
        <c:crosses val="autoZero"/>
        <c:auto val="1"/>
        <c:lblAlgn val="ctr"/>
        <c:lblOffset val="100"/>
        <c:noMultiLvlLbl val="0"/>
      </c:catAx>
      <c:valAx>
        <c:axId val="26590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8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 </a:t>
            </a:r>
            <a:endParaRPr lang="ru-RU" sz="1000" b="1"/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61644293799282E-2"/>
          <c:y val="0.11412649187519569"/>
          <c:w val="0.97602258839557066"/>
          <c:h val="0.54718064984448112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'Фед- 2020-2021'!$BC$6:$BC$124</c:f>
              <c:numCache>
                <c:formatCode>0.00</c:formatCode>
                <c:ptCount val="119"/>
                <c:pt idx="0">
                  <c:v>0.14714714714714713</c:v>
                </c:pt>
                <c:pt idx="1">
                  <c:v>0</c:v>
                </c:pt>
                <c:pt idx="2">
                  <c:v>0.12962962962962965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0.83333333333333337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0.16666666666666666</c:v>
                </c:pt>
                <c:pt idx="13">
                  <c:v>0.16666666666666666</c:v>
                </c:pt>
                <c:pt idx="14">
                  <c:v>0.16666666666666666</c:v>
                </c:pt>
                <c:pt idx="15">
                  <c:v>0.16666666666666666</c:v>
                </c:pt>
                <c:pt idx="16">
                  <c:v>0.5</c:v>
                </c:pt>
                <c:pt idx="17">
                  <c:v>0.16666666666666666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0.16666666666666666</c:v>
                </c:pt>
                <c:pt idx="24">
                  <c:v>0</c:v>
                </c:pt>
                <c:pt idx="25">
                  <c:v>0.16666666666666666</c:v>
                </c:pt>
                <c:pt idx="26">
                  <c:v>0.33333333333333331</c:v>
                </c:pt>
                <c:pt idx="27">
                  <c:v>0.16666666666666666</c:v>
                </c:pt>
                <c:pt idx="28">
                  <c:v>0</c:v>
                </c:pt>
                <c:pt idx="29">
                  <c:v>0.33333333333333331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0.16666666666666666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0.40740740740740738</c:v>
                </c:pt>
                <c:pt idx="44">
                  <c:v>0.83333333333333337</c:v>
                </c:pt>
                <c:pt idx="45">
                  <c:v>0.33333333333333331</c:v>
                </c:pt>
                <c:pt idx="46">
                  <c:v>0.5</c:v>
                </c:pt>
                <c:pt idx="47">
                  <c:v>0.66666666666666663</c:v>
                </c:pt>
                <c:pt idx="48">
                  <c:v>0.33333333333333331</c:v>
                </c:pt>
                <c:pt idx="49">
                  <c:v>0.33333333333333331</c:v>
                </c:pt>
                <c:pt idx="50">
                  <c:v>0.16666666666666666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0.16666666666666666</c:v>
                </c:pt>
                <c:pt idx="55">
                  <c:v>0.16666666666666666</c:v>
                </c:pt>
                <c:pt idx="56">
                  <c:v>0.16666666666666666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3.7037037037037035E-2</c:v>
                </c:pt>
                <c:pt idx="64">
                  <c:v>0.16666666666666666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0.16666666666666666</c:v>
                </c:pt>
                <c:pt idx="77">
                  <c:v>0.75</c:v>
                </c:pt>
                <c:pt idx="78">
                  <c:v>0.33333333333333331</c:v>
                </c:pt>
                <c:pt idx="79">
                  <c:v>0</c:v>
                </c:pt>
                <c:pt idx="80">
                  <c:v>0</c:v>
                </c:pt>
                <c:pt idx="81">
                  <c:v>0.33333333333333331</c:v>
                </c:pt>
                <c:pt idx="82">
                  <c:v>0</c:v>
                </c:pt>
                <c:pt idx="83">
                  <c:v>0.16666666666666666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0.16666666666666666</c:v>
                </c:pt>
                <c:pt idx="89">
                  <c:v>0</c:v>
                </c:pt>
                <c:pt idx="90">
                  <c:v>0.16666666666666666</c:v>
                </c:pt>
                <c:pt idx="91">
                  <c:v>0.16666666666666666</c:v>
                </c:pt>
                <c:pt idx="92">
                  <c:v>0.16666666666666666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0.66666666666666663</c:v>
                </c:pt>
                <c:pt idx="99">
                  <c:v>1</c:v>
                </c:pt>
                <c:pt idx="100">
                  <c:v>0.33333333333333331</c:v>
                </c:pt>
                <c:pt idx="101">
                  <c:v>0.16666666666666666</c:v>
                </c:pt>
                <c:pt idx="102">
                  <c:v>0.83333333333333337</c:v>
                </c:pt>
                <c:pt idx="103">
                  <c:v>0.33333333333333331</c:v>
                </c:pt>
                <c:pt idx="104">
                  <c:v>0.5</c:v>
                </c:pt>
                <c:pt idx="105">
                  <c:v>0.33333333333333331</c:v>
                </c:pt>
                <c:pt idx="106">
                  <c:v>0.16666666666666666</c:v>
                </c:pt>
                <c:pt idx="107">
                  <c:v>0</c:v>
                </c:pt>
                <c:pt idx="108">
                  <c:v>0.16666666666666666</c:v>
                </c:pt>
                <c:pt idx="109">
                  <c:v>2.1021021021021023E-2</c:v>
                </c:pt>
                <c:pt idx="110">
                  <c:v>0.66666666666666663</c:v>
                </c:pt>
                <c:pt idx="111">
                  <c:v>0.33333333333333331</c:v>
                </c:pt>
                <c:pt idx="112">
                  <c:v>0.16666666666666666</c:v>
                </c:pt>
                <c:pt idx="113">
                  <c:v>0</c:v>
                </c:pt>
                <c:pt idx="114">
                  <c:v>0.83333333333333337</c:v>
                </c:pt>
                <c:pt idx="115">
                  <c:v>0</c:v>
                </c:pt>
                <c:pt idx="116">
                  <c:v>0</c:v>
                </c:pt>
                <c:pt idx="117">
                  <c:v>0.33333333333333331</c:v>
                </c:pt>
                <c:pt idx="11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'Фед- 2020-2021'!$BD$6:$BD$124</c:f>
              <c:numCache>
                <c:formatCode>0.00</c:formatCode>
                <c:ptCount val="119"/>
                <c:pt idx="0">
                  <c:v>0.14714714714714713</c:v>
                </c:pt>
                <c:pt idx="1">
                  <c:v>0.14714714714714713</c:v>
                </c:pt>
                <c:pt idx="3">
                  <c:v>0.14714714714714713</c:v>
                </c:pt>
                <c:pt idx="4">
                  <c:v>0.14714714714714713</c:v>
                </c:pt>
                <c:pt idx="5">
                  <c:v>0.14714714714714713</c:v>
                </c:pt>
                <c:pt idx="6">
                  <c:v>0.14714714714714713</c:v>
                </c:pt>
                <c:pt idx="7">
                  <c:v>0.14714714714714713</c:v>
                </c:pt>
                <c:pt idx="8">
                  <c:v>0.14714714714714713</c:v>
                </c:pt>
                <c:pt idx="9">
                  <c:v>0.14714714714714713</c:v>
                </c:pt>
                <c:pt idx="10">
                  <c:v>0.14714714714714713</c:v>
                </c:pt>
                <c:pt idx="11">
                  <c:v>0.14714714714714713</c:v>
                </c:pt>
                <c:pt idx="13">
                  <c:v>0.14714714714714713</c:v>
                </c:pt>
                <c:pt idx="14">
                  <c:v>0.14714714714714713</c:v>
                </c:pt>
                <c:pt idx="15">
                  <c:v>0.14714714714714713</c:v>
                </c:pt>
                <c:pt idx="16">
                  <c:v>0.14714714714714713</c:v>
                </c:pt>
                <c:pt idx="17">
                  <c:v>0.14714714714714713</c:v>
                </c:pt>
                <c:pt idx="18">
                  <c:v>0.14714714714714713</c:v>
                </c:pt>
                <c:pt idx="19">
                  <c:v>0.14714714714714713</c:v>
                </c:pt>
                <c:pt idx="20">
                  <c:v>0.14714714714714713</c:v>
                </c:pt>
                <c:pt idx="21">
                  <c:v>0.14714714714714713</c:v>
                </c:pt>
                <c:pt idx="22">
                  <c:v>0.14714714714714713</c:v>
                </c:pt>
                <c:pt idx="23">
                  <c:v>0.14714714714714713</c:v>
                </c:pt>
                <c:pt idx="24">
                  <c:v>0.14714714714714713</c:v>
                </c:pt>
                <c:pt idx="26">
                  <c:v>0.14714714714714713</c:v>
                </c:pt>
                <c:pt idx="27">
                  <c:v>0.14714714714714713</c:v>
                </c:pt>
                <c:pt idx="28">
                  <c:v>0.14714714714714713</c:v>
                </c:pt>
                <c:pt idx="29">
                  <c:v>0.14714714714714713</c:v>
                </c:pt>
                <c:pt idx="30">
                  <c:v>0.14714714714714713</c:v>
                </c:pt>
                <c:pt idx="31">
                  <c:v>0.14714714714714713</c:v>
                </c:pt>
                <c:pt idx="32">
                  <c:v>0.14714714714714713</c:v>
                </c:pt>
                <c:pt idx="33">
                  <c:v>0.14714714714714713</c:v>
                </c:pt>
                <c:pt idx="34">
                  <c:v>0.14714714714714713</c:v>
                </c:pt>
                <c:pt idx="35">
                  <c:v>0.14714714714714713</c:v>
                </c:pt>
                <c:pt idx="36">
                  <c:v>0.14714714714714713</c:v>
                </c:pt>
                <c:pt idx="37">
                  <c:v>0.14714714714714713</c:v>
                </c:pt>
                <c:pt idx="38">
                  <c:v>0.14714714714714713</c:v>
                </c:pt>
                <c:pt idx="39">
                  <c:v>0.14714714714714713</c:v>
                </c:pt>
                <c:pt idx="40">
                  <c:v>0.14714714714714713</c:v>
                </c:pt>
                <c:pt idx="41">
                  <c:v>0.14714714714714713</c:v>
                </c:pt>
                <c:pt idx="42">
                  <c:v>0.14714714714714713</c:v>
                </c:pt>
                <c:pt idx="44">
                  <c:v>0.14714714714714713</c:v>
                </c:pt>
                <c:pt idx="45">
                  <c:v>0.14714714714714713</c:v>
                </c:pt>
                <c:pt idx="46">
                  <c:v>0.14714714714714713</c:v>
                </c:pt>
                <c:pt idx="47">
                  <c:v>0.14714714714714713</c:v>
                </c:pt>
                <c:pt idx="48">
                  <c:v>0.14714714714714713</c:v>
                </c:pt>
                <c:pt idx="49">
                  <c:v>0.14714714714714713</c:v>
                </c:pt>
                <c:pt idx="50">
                  <c:v>0.14714714714714713</c:v>
                </c:pt>
                <c:pt idx="51">
                  <c:v>0.14714714714714713</c:v>
                </c:pt>
                <c:pt idx="52">
                  <c:v>0.14714714714714713</c:v>
                </c:pt>
                <c:pt idx="53">
                  <c:v>0.14714714714714713</c:v>
                </c:pt>
                <c:pt idx="54">
                  <c:v>0.14714714714714713</c:v>
                </c:pt>
                <c:pt idx="55">
                  <c:v>0.14714714714714713</c:v>
                </c:pt>
                <c:pt idx="56">
                  <c:v>0.14714714714714713</c:v>
                </c:pt>
                <c:pt idx="57">
                  <c:v>0.14714714714714713</c:v>
                </c:pt>
                <c:pt idx="58">
                  <c:v>0.14714714714714713</c:v>
                </c:pt>
                <c:pt idx="59">
                  <c:v>0.14714714714714713</c:v>
                </c:pt>
                <c:pt idx="60">
                  <c:v>0.14714714714714713</c:v>
                </c:pt>
                <c:pt idx="61">
                  <c:v>0.14714714714714713</c:v>
                </c:pt>
                <c:pt idx="62">
                  <c:v>0.14714714714714713</c:v>
                </c:pt>
                <c:pt idx="64">
                  <c:v>0.14714714714714713</c:v>
                </c:pt>
                <c:pt idx="65">
                  <c:v>0.14714714714714713</c:v>
                </c:pt>
                <c:pt idx="66">
                  <c:v>0.14714714714714713</c:v>
                </c:pt>
                <c:pt idx="67">
                  <c:v>0.14714714714714713</c:v>
                </c:pt>
                <c:pt idx="68">
                  <c:v>0.14714714714714713</c:v>
                </c:pt>
                <c:pt idx="69">
                  <c:v>0.14714714714714713</c:v>
                </c:pt>
                <c:pt idx="70">
                  <c:v>0.14714714714714713</c:v>
                </c:pt>
                <c:pt idx="71">
                  <c:v>0.14714714714714713</c:v>
                </c:pt>
                <c:pt idx="72">
                  <c:v>0.14714714714714713</c:v>
                </c:pt>
                <c:pt idx="73">
                  <c:v>0.14714714714714713</c:v>
                </c:pt>
                <c:pt idx="74">
                  <c:v>0.14714714714714713</c:v>
                </c:pt>
                <c:pt idx="75">
                  <c:v>0.14714714714714713</c:v>
                </c:pt>
                <c:pt idx="76">
                  <c:v>0.14714714714714713</c:v>
                </c:pt>
                <c:pt idx="78">
                  <c:v>0.14714714714714713</c:v>
                </c:pt>
                <c:pt idx="79">
                  <c:v>0.14714714714714713</c:v>
                </c:pt>
                <c:pt idx="80">
                  <c:v>0.14714714714714713</c:v>
                </c:pt>
                <c:pt idx="81">
                  <c:v>0.14714714714714713</c:v>
                </c:pt>
                <c:pt idx="82">
                  <c:v>0.14714714714714713</c:v>
                </c:pt>
                <c:pt idx="83">
                  <c:v>0.14714714714714713</c:v>
                </c:pt>
                <c:pt idx="84">
                  <c:v>0.14714714714714713</c:v>
                </c:pt>
                <c:pt idx="85">
                  <c:v>0.14714714714714713</c:v>
                </c:pt>
                <c:pt idx="86">
                  <c:v>0.14714714714714713</c:v>
                </c:pt>
                <c:pt idx="87">
                  <c:v>0.14714714714714713</c:v>
                </c:pt>
                <c:pt idx="88">
                  <c:v>0.14714714714714713</c:v>
                </c:pt>
                <c:pt idx="89">
                  <c:v>0.14714714714714713</c:v>
                </c:pt>
                <c:pt idx="90">
                  <c:v>0.14714714714714713</c:v>
                </c:pt>
                <c:pt idx="91">
                  <c:v>0.14714714714714713</c:v>
                </c:pt>
                <c:pt idx="92">
                  <c:v>0.14714714714714713</c:v>
                </c:pt>
                <c:pt idx="93">
                  <c:v>0.14714714714714713</c:v>
                </c:pt>
                <c:pt idx="94">
                  <c:v>0.14714714714714713</c:v>
                </c:pt>
                <c:pt idx="95">
                  <c:v>0.14714714714714713</c:v>
                </c:pt>
                <c:pt idx="96">
                  <c:v>0.14714714714714713</c:v>
                </c:pt>
                <c:pt idx="97">
                  <c:v>0.14714714714714713</c:v>
                </c:pt>
                <c:pt idx="98">
                  <c:v>0.14714714714714713</c:v>
                </c:pt>
                <c:pt idx="99">
                  <c:v>0.14714714714714713</c:v>
                </c:pt>
                <c:pt idx="100">
                  <c:v>0.14714714714714713</c:v>
                </c:pt>
                <c:pt idx="101">
                  <c:v>0.14714714714714713</c:v>
                </c:pt>
                <c:pt idx="102">
                  <c:v>0.14714714714714713</c:v>
                </c:pt>
                <c:pt idx="103">
                  <c:v>0.14714714714714713</c:v>
                </c:pt>
                <c:pt idx="104">
                  <c:v>0.14714714714714713</c:v>
                </c:pt>
                <c:pt idx="105">
                  <c:v>0.14714714714714713</c:v>
                </c:pt>
                <c:pt idx="106">
                  <c:v>0.14714714714714713</c:v>
                </c:pt>
                <c:pt idx="107">
                  <c:v>0.14714714714714713</c:v>
                </c:pt>
                <c:pt idx="108">
                  <c:v>0.14714714714714713</c:v>
                </c:pt>
                <c:pt idx="110">
                  <c:v>0.14714714714714713</c:v>
                </c:pt>
                <c:pt idx="111">
                  <c:v>0.14714714714714713</c:v>
                </c:pt>
                <c:pt idx="112">
                  <c:v>0.14714714714714713</c:v>
                </c:pt>
                <c:pt idx="113">
                  <c:v>0.14714714714714713</c:v>
                </c:pt>
                <c:pt idx="114">
                  <c:v>0.14714714714714713</c:v>
                </c:pt>
                <c:pt idx="115">
                  <c:v>0.14714714714714713</c:v>
                </c:pt>
                <c:pt idx="116">
                  <c:v>0.14714714714714713</c:v>
                </c:pt>
                <c:pt idx="117">
                  <c:v>0.14714714714714713</c:v>
                </c:pt>
                <c:pt idx="118">
                  <c:v>0.14714714714714713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07552"/>
        <c:axId val="265909904"/>
      </c:lineChart>
      <c:catAx>
        <c:axId val="2659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909904"/>
        <c:crosses val="autoZero"/>
        <c:auto val="1"/>
        <c:lblAlgn val="ctr"/>
        <c:lblOffset val="100"/>
        <c:noMultiLvlLbl val="0"/>
      </c:catAx>
      <c:valAx>
        <c:axId val="26590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590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федерального уровня</a:t>
            </a:r>
            <a:r>
              <a:rPr lang="ru-RU" sz="1000" b="1" i="0" baseline="0">
                <a:effectLst/>
              </a:rPr>
              <a:t> 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28540114398925437"/>
          <c:y val="2.0130805317962575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225601812799278E-2"/>
          <c:y val="0.10867268139084946"/>
          <c:w val="0.97225975788518204"/>
          <c:h val="0.5635609774513592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'Фед- 2020-2021'!$BG$6:$BG$124</c:f>
              <c:numCache>
                <c:formatCode>0.00</c:formatCode>
                <c:ptCount val="119"/>
                <c:pt idx="0">
                  <c:v>0.44914134742404227</c:v>
                </c:pt>
                <c:pt idx="1">
                  <c:v>0</c:v>
                </c:pt>
                <c:pt idx="2">
                  <c:v>0.69230769230769229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0.77142857142857146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0.23809523809523808</c:v>
                </c:pt>
                <c:pt idx="13">
                  <c:v>1</c:v>
                </c:pt>
                <c:pt idx="14">
                  <c:v>0.33333333333333331</c:v>
                </c:pt>
                <c:pt idx="15">
                  <c:v>1</c:v>
                </c:pt>
                <c:pt idx="16">
                  <c:v>7.1428571428571425E-2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0.3888888888888889</c:v>
                </c:pt>
                <c:pt idx="26">
                  <c:v>0</c:v>
                </c:pt>
                <c:pt idx="27">
                  <c:v>0.16666666666666666</c:v>
                </c:pt>
                <c:pt idx="28">
                  <c:v>0</c:v>
                </c:pt>
                <c:pt idx="29">
                  <c:v>0.33333333333333331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0.69811320754716977</c:v>
                </c:pt>
                <c:pt idx="44">
                  <c:v>0.88636363636363635</c:v>
                </c:pt>
                <c:pt idx="45">
                  <c:v>1</c:v>
                </c:pt>
                <c:pt idx="46">
                  <c:v>0.75</c:v>
                </c:pt>
                <c:pt idx="47">
                  <c:v>0.48275862068965519</c:v>
                </c:pt>
                <c:pt idx="48">
                  <c:v>0.33333333333333331</c:v>
                </c:pt>
                <c:pt idx="49">
                  <c:v>0.76923076923076927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0.5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0.36362558422181168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0.92592592592592593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0.375</c:v>
                </c:pt>
                <c:pt idx="99">
                  <c:v>0.26020408163265307</c:v>
                </c:pt>
                <c:pt idx="100">
                  <c:v>0.88888888888888884</c:v>
                </c:pt>
                <c:pt idx="101">
                  <c:v>1</c:v>
                </c:pt>
                <c:pt idx="102">
                  <c:v>0.63636363636363635</c:v>
                </c:pt>
                <c:pt idx="103">
                  <c:v>0.46666666666666667</c:v>
                </c:pt>
                <c:pt idx="104">
                  <c:v>0.5</c:v>
                </c:pt>
                <c:pt idx="105">
                  <c:v>0.88235294117647056</c:v>
                </c:pt>
                <c:pt idx="106">
                  <c:v>1</c:v>
                </c:pt>
                <c:pt idx="107">
                  <c:v>0</c:v>
                </c:pt>
                <c:pt idx="108">
                  <c:v>0.49975012493753124</c:v>
                </c:pt>
                <c:pt idx="109">
                  <c:v>0.64615384615384619</c:v>
                </c:pt>
                <c:pt idx="110">
                  <c:v>0.6875</c:v>
                </c:pt>
                <c:pt idx="111">
                  <c:v>0.5</c:v>
                </c:pt>
                <c:pt idx="112">
                  <c:v>0</c:v>
                </c:pt>
                <c:pt idx="113">
                  <c:v>0</c:v>
                </c:pt>
                <c:pt idx="114">
                  <c:v>0.75</c:v>
                </c:pt>
                <c:pt idx="115">
                  <c:v>0</c:v>
                </c:pt>
                <c:pt idx="116">
                  <c:v>0</c:v>
                </c:pt>
                <c:pt idx="117">
                  <c:v>0.4</c:v>
                </c:pt>
                <c:pt idx="11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'Фед- 2020-2021'!$C$6:$C$124</c:f>
              <c:strCache>
                <c:ptCount val="119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МБОУ СШ № 154</c:v>
                </c:pt>
                <c:pt idx="107">
                  <c:v>МБОУ СШ № 156</c:v>
                </c:pt>
                <c:pt idx="108">
                  <c:v>МБОУ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"Покровский"</c:v>
                </c:pt>
                <c:pt idx="118">
                  <c:v>МАОУ СШ № 155</c:v>
                </c:pt>
              </c:strCache>
            </c:strRef>
          </c:cat>
          <c:val>
            <c:numRef>
              <c:f>'Фед- 2020-2021'!$BH$6:$BH$124</c:f>
              <c:numCache>
                <c:formatCode>0.00</c:formatCode>
                <c:ptCount val="119"/>
                <c:pt idx="0">
                  <c:v>0.23126602794053733</c:v>
                </c:pt>
                <c:pt idx="1">
                  <c:v>0.23126602794053733</c:v>
                </c:pt>
                <c:pt idx="3">
                  <c:v>0.23126602794053733</c:v>
                </c:pt>
                <c:pt idx="4">
                  <c:v>0.23126602794053733</c:v>
                </c:pt>
                <c:pt idx="5">
                  <c:v>0.23126602794053733</c:v>
                </c:pt>
                <c:pt idx="6">
                  <c:v>0.23126602794053733</c:v>
                </c:pt>
                <c:pt idx="7">
                  <c:v>0.23126602794053733</c:v>
                </c:pt>
                <c:pt idx="8">
                  <c:v>0.23126602794053733</c:v>
                </c:pt>
                <c:pt idx="9">
                  <c:v>0.23126602794053733</c:v>
                </c:pt>
                <c:pt idx="10">
                  <c:v>0.23126602794053733</c:v>
                </c:pt>
                <c:pt idx="11">
                  <c:v>0.23126602794053733</c:v>
                </c:pt>
                <c:pt idx="13">
                  <c:v>0.23126602794053733</c:v>
                </c:pt>
                <c:pt idx="14">
                  <c:v>0.23126602794053733</c:v>
                </c:pt>
                <c:pt idx="15">
                  <c:v>0.23126602794053733</c:v>
                </c:pt>
                <c:pt idx="16">
                  <c:v>0.23126602794053733</c:v>
                </c:pt>
                <c:pt idx="17">
                  <c:v>0.23126602794053733</c:v>
                </c:pt>
                <c:pt idx="18">
                  <c:v>0.23126602794053733</c:v>
                </c:pt>
                <c:pt idx="19">
                  <c:v>0.23126602794053733</c:v>
                </c:pt>
                <c:pt idx="20">
                  <c:v>0.23126602794053733</c:v>
                </c:pt>
                <c:pt idx="21">
                  <c:v>0.23126602794053733</c:v>
                </c:pt>
                <c:pt idx="22">
                  <c:v>0.23126602794053733</c:v>
                </c:pt>
                <c:pt idx="23">
                  <c:v>0.23126602794053733</c:v>
                </c:pt>
                <c:pt idx="24">
                  <c:v>0.23126602794053733</c:v>
                </c:pt>
                <c:pt idx="26">
                  <c:v>0.23126602794053733</c:v>
                </c:pt>
                <c:pt idx="27">
                  <c:v>0.23126602794053733</c:v>
                </c:pt>
                <c:pt idx="28">
                  <c:v>0.23126602794053733</c:v>
                </c:pt>
                <c:pt idx="29">
                  <c:v>0.23126602794053733</c:v>
                </c:pt>
                <c:pt idx="30">
                  <c:v>0.23126602794053733</c:v>
                </c:pt>
                <c:pt idx="31">
                  <c:v>0.23126602794053733</c:v>
                </c:pt>
                <c:pt idx="32">
                  <c:v>0.23126602794053733</c:v>
                </c:pt>
                <c:pt idx="33">
                  <c:v>0.23126602794053733</c:v>
                </c:pt>
                <c:pt idx="34">
                  <c:v>0.23126602794053733</c:v>
                </c:pt>
                <c:pt idx="35">
                  <c:v>0.23126602794053733</c:v>
                </c:pt>
                <c:pt idx="36">
                  <c:v>0.23126602794053733</c:v>
                </c:pt>
                <c:pt idx="37">
                  <c:v>0.23126602794053733</c:v>
                </c:pt>
                <c:pt idx="38">
                  <c:v>0.23126602794053733</c:v>
                </c:pt>
                <c:pt idx="39">
                  <c:v>0.23126602794053733</c:v>
                </c:pt>
                <c:pt idx="40">
                  <c:v>0.23126602794053733</c:v>
                </c:pt>
                <c:pt idx="41">
                  <c:v>0.23126602794053733</c:v>
                </c:pt>
                <c:pt idx="42">
                  <c:v>0.23126602794053733</c:v>
                </c:pt>
                <c:pt idx="44">
                  <c:v>0.23126602794053733</c:v>
                </c:pt>
                <c:pt idx="45">
                  <c:v>0.23126602794053733</c:v>
                </c:pt>
                <c:pt idx="46">
                  <c:v>0.23126602794053733</c:v>
                </c:pt>
                <c:pt idx="47">
                  <c:v>0.23126602794053733</c:v>
                </c:pt>
                <c:pt idx="48">
                  <c:v>0.23126602794053733</c:v>
                </c:pt>
                <c:pt idx="49">
                  <c:v>0.23126602794053733</c:v>
                </c:pt>
                <c:pt idx="50">
                  <c:v>0.23126602794053733</c:v>
                </c:pt>
                <c:pt idx="51">
                  <c:v>0.23126602794053733</c:v>
                </c:pt>
                <c:pt idx="52">
                  <c:v>0.23126602794053733</c:v>
                </c:pt>
                <c:pt idx="53">
                  <c:v>0.23126602794053733</c:v>
                </c:pt>
                <c:pt idx="54">
                  <c:v>0.23126602794053733</c:v>
                </c:pt>
                <c:pt idx="55">
                  <c:v>0.23126602794053733</c:v>
                </c:pt>
                <c:pt idx="56">
                  <c:v>0.23126602794053733</c:v>
                </c:pt>
                <c:pt idx="57">
                  <c:v>0.23126602794053733</c:v>
                </c:pt>
                <c:pt idx="58">
                  <c:v>0.23126602794053733</c:v>
                </c:pt>
                <c:pt idx="59">
                  <c:v>0.23126602794053733</c:v>
                </c:pt>
                <c:pt idx="60">
                  <c:v>0.23126602794053733</c:v>
                </c:pt>
                <c:pt idx="61">
                  <c:v>0.23126602794053733</c:v>
                </c:pt>
                <c:pt idx="62">
                  <c:v>0.23126602794053733</c:v>
                </c:pt>
                <c:pt idx="64">
                  <c:v>0.23126602794053733</c:v>
                </c:pt>
                <c:pt idx="65">
                  <c:v>0.23126602794053733</c:v>
                </c:pt>
                <c:pt idx="66">
                  <c:v>0.23126602794053733</c:v>
                </c:pt>
                <c:pt idx="67">
                  <c:v>0.23126602794053733</c:v>
                </c:pt>
                <c:pt idx="68">
                  <c:v>0.23126602794053733</c:v>
                </c:pt>
                <c:pt idx="69">
                  <c:v>0.23126602794053733</c:v>
                </c:pt>
                <c:pt idx="70">
                  <c:v>0.23126602794053733</c:v>
                </c:pt>
                <c:pt idx="71">
                  <c:v>0.23126602794053733</c:v>
                </c:pt>
                <c:pt idx="72">
                  <c:v>0.23126602794053733</c:v>
                </c:pt>
                <c:pt idx="73">
                  <c:v>0.23126602794053733</c:v>
                </c:pt>
                <c:pt idx="74">
                  <c:v>0.23126602794053733</c:v>
                </c:pt>
                <c:pt idx="75">
                  <c:v>0.23126602794053733</c:v>
                </c:pt>
                <c:pt idx="76">
                  <c:v>0.23126602794053733</c:v>
                </c:pt>
                <c:pt idx="78">
                  <c:v>0.23126602794053733</c:v>
                </c:pt>
                <c:pt idx="79">
                  <c:v>0.23126602794053733</c:v>
                </c:pt>
                <c:pt idx="80">
                  <c:v>0.23126602794053733</c:v>
                </c:pt>
                <c:pt idx="81">
                  <c:v>0.23126602794053733</c:v>
                </c:pt>
                <c:pt idx="82">
                  <c:v>0.23126602794053733</c:v>
                </c:pt>
                <c:pt idx="83">
                  <c:v>0.23126602794053733</c:v>
                </c:pt>
                <c:pt idx="84">
                  <c:v>0.23126602794053733</c:v>
                </c:pt>
                <c:pt idx="85">
                  <c:v>0.23126602794053733</c:v>
                </c:pt>
                <c:pt idx="86">
                  <c:v>0.23126602794053733</c:v>
                </c:pt>
                <c:pt idx="87">
                  <c:v>0.23126602794053733</c:v>
                </c:pt>
                <c:pt idx="88">
                  <c:v>0.23126602794053733</c:v>
                </c:pt>
                <c:pt idx="89">
                  <c:v>0.23126602794053733</c:v>
                </c:pt>
                <c:pt idx="90">
                  <c:v>0.23126602794053733</c:v>
                </c:pt>
                <c:pt idx="91">
                  <c:v>0.23126602794053733</c:v>
                </c:pt>
                <c:pt idx="92">
                  <c:v>0.23126602794053733</c:v>
                </c:pt>
                <c:pt idx="93">
                  <c:v>0.23126602794053733</c:v>
                </c:pt>
                <c:pt idx="94">
                  <c:v>0.23126602794053733</c:v>
                </c:pt>
                <c:pt idx="95">
                  <c:v>0.23126602794053733</c:v>
                </c:pt>
                <c:pt idx="96">
                  <c:v>0.23126602794053733</c:v>
                </c:pt>
                <c:pt idx="97">
                  <c:v>0.23126602794053733</c:v>
                </c:pt>
                <c:pt idx="98">
                  <c:v>0.23126602794053733</c:v>
                </c:pt>
                <c:pt idx="99">
                  <c:v>0.23126602794053733</c:v>
                </c:pt>
                <c:pt idx="100">
                  <c:v>0.23126602794053733</c:v>
                </c:pt>
                <c:pt idx="101">
                  <c:v>0.23126602794053733</c:v>
                </c:pt>
                <c:pt idx="102">
                  <c:v>0.23126602794053733</c:v>
                </c:pt>
                <c:pt idx="103">
                  <c:v>0.23126602794053733</c:v>
                </c:pt>
                <c:pt idx="104">
                  <c:v>0.23126602794053733</c:v>
                </c:pt>
                <c:pt idx="105">
                  <c:v>0.23126602794053733</c:v>
                </c:pt>
                <c:pt idx="106">
                  <c:v>0.23126602794053733</c:v>
                </c:pt>
                <c:pt idx="107">
                  <c:v>0.23126602794053733</c:v>
                </c:pt>
                <c:pt idx="108">
                  <c:v>0.23126602794053733</c:v>
                </c:pt>
                <c:pt idx="110">
                  <c:v>0.23126602794053733</c:v>
                </c:pt>
                <c:pt idx="111">
                  <c:v>0.23126602794053733</c:v>
                </c:pt>
                <c:pt idx="112">
                  <c:v>0.23126602794053733</c:v>
                </c:pt>
                <c:pt idx="113">
                  <c:v>0.23126602794053733</c:v>
                </c:pt>
                <c:pt idx="114">
                  <c:v>0.23126602794053733</c:v>
                </c:pt>
                <c:pt idx="115">
                  <c:v>0.23126602794053733</c:v>
                </c:pt>
                <c:pt idx="116">
                  <c:v>0.23126602794053733</c:v>
                </c:pt>
                <c:pt idx="117">
                  <c:v>0.23126602794053733</c:v>
                </c:pt>
                <c:pt idx="118">
                  <c:v>0.23126602794053733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32536"/>
        <c:axId val="264132928"/>
      </c:lineChart>
      <c:catAx>
        <c:axId val="26413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4132928"/>
        <c:crosses val="autoZero"/>
        <c:auto val="1"/>
        <c:lblAlgn val="ctr"/>
        <c:lblOffset val="100"/>
        <c:noMultiLvlLbl val="0"/>
      </c:catAx>
      <c:valAx>
        <c:axId val="264132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41325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09591646052087"/>
          <c:y val="5.5033048412340961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38098</xdr:rowOff>
    </xdr:from>
    <xdr:to>
      <xdr:col>30</xdr:col>
      <xdr:colOff>590550</xdr:colOff>
      <xdr:row>28</xdr:row>
      <xdr:rowOff>114300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55</xdr:row>
      <xdr:rowOff>171451</xdr:rowOff>
    </xdr:from>
    <xdr:to>
      <xdr:col>30</xdr:col>
      <xdr:colOff>571500</xdr:colOff>
      <xdr:row>80</xdr:row>
      <xdr:rowOff>85725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29</xdr:row>
      <xdr:rowOff>62442</xdr:rowOff>
    </xdr:from>
    <xdr:to>
      <xdr:col>30</xdr:col>
      <xdr:colOff>581025</xdr:colOff>
      <xdr:row>55</xdr:row>
      <xdr:rowOff>43392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44450</xdr:colOff>
      <xdr:row>81</xdr:row>
      <xdr:rowOff>15875</xdr:rowOff>
    </xdr:from>
    <xdr:to>
      <xdr:col>30</xdr:col>
      <xdr:colOff>601132</xdr:colOff>
      <xdr:row>110</xdr:row>
      <xdr:rowOff>101600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43390</xdr:rowOff>
    </xdr:from>
    <xdr:to>
      <xdr:col>29</xdr:col>
      <xdr:colOff>571499</xdr:colOff>
      <xdr:row>24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67732</xdr:colOff>
      <xdr:row>57</xdr:row>
      <xdr:rowOff>58210</xdr:rowOff>
    </xdr:from>
    <xdr:to>
      <xdr:col>29</xdr:col>
      <xdr:colOff>610657</xdr:colOff>
      <xdr:row>83</xdr:row>
      <xdr:rowOff>3176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52918</xdr:colOff>
      <xdr:row>25</xdr:row>
      <xdr:rowOff>110067</xdr:rowOff>
    </xdr:from>
    <xdr:to>
      <xdr:col>29</xdr:col>
      <xdr:colOff>602193</xdr:colOff>
      <xdr:row>56</xdr:row>
      <xdr:rowOff>169333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0.04262</cdr:x>
      <cdr:y>0.11101</cdr:y>
    </cdr:from>
    <cdr:to>
      <cdr:x>0.04431</cdr:x>
      <cdr:y>0.66522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53344" y="568537"/>
          <a:ext cx="29822" cy="28382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0.12613</cdr:x>
      <cdr:y>0.1192</cdr:y>
    </cdr:from>
    <cdr:to>
      <cdr:x>0.12627</cdr:x>
      <cdr:y>0.68625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 flipH="1">
          <a:off x="2311385" y="538683"/>
          <a:ext cx="2566" cy="25625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0.23191</cdr:x>
      <cdr:y>0.11475</cdr:y>
    </cdr:from>
    <cdr:to>
      <cdr:x>0.23236</cdr:x>
      <cdr:y>0.67539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249756" y="518565"/>
          <a:ext cx="8246" cy="25335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0.38023</cdr:x>
      <cdr:y>0.11452</cdr:y>
    </cdr:from>
    <cdr:to>
      <cdr:x>0.38055</cdr:x>
      <cdr:y>0.68347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H="1">
          <a:off x="6967765" y="517517"/>
          <a:ext cx="5864" cy="25711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0.54375</cdr:x>
      <cdr:y>0.11686</cdr:y>
    </cdr:from>
    <cdr:to>
      <cdr:x>0.5445</cdr:x>
      <cdr:y>0.68126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9964208" y="528100"/>
          <a:ext cx="13860" cy="25505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0.65954</cdr:x>
      <cdr:y>0.11165</cdr:y>
    </cdr:from>
    <cdr:to>
      <cdr:x>0.65983</cdr:x>
      <cdr:y>0.67892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2086037" y="504575"/>
          <a:ext cx="5421" cy="25635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0.92135</cdr:x>
      <cdr:y>0.11733</cdr:y>
    </cdr:from>
    <cdr:to>
      <cdr:x>0.92135</cdr:x>
      <cdr:y>0.67587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883729" y="530242"/>
          <a:ext cx="0" cy="25240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0.04723</cdr:x>
      <cdr:y>0.10544</cdr:y>
    </cdr:from>
    <cdr:to>
      <cdr:x>0.04757</cdr:x>
      <cdr:y>0.68799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>
          <a:off x="860593" y="516466"/>
          <a:ext cx="6183" cy="28532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0.12894</cdr:x>
      <cdr:y>0.11171</cdr:y>
    </cdr:from>
    <cdr:to>
      <cdr:x>0.12974</cdr:x>
      <cdr:y>0.68782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H="1">
          <a:off x="2365359" y="547159"/>
          <a:ext cx="14675" cy="28217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0.23519</cdr:x>
      <cdr:y>0.10955</cdr:y>
    </cdr:from>
    <cdr:to>
      <cdr:x>0.23636</cdr:x>
      <cdr:y>0.6832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 flipH="1">
          <a:off x="4314430" y="536576"/>
          <a:ext cx="21462" cy="28097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0.38285</cdr:x>
      <cdr:y>0.10739</cdr:y>
    </cdr:from>
    <cdr:to>
      <cdr:x>0.38324</cdr:x>
      <cdr:y>0.6882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7023101" y="525993"/>
          <a:ext cx="7000" cy="28447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0.5467</cdr:x>
      <cdr:y>0.10753</cdr:y>
    </cdr:from>
    <cdr:to>
      <cdr:x>0.54697</cdr:x>
      <cdr:y>0.68604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H="1">
          <a:off x="10028768" y="526678"/>
          <a:ext cx="4953" cy="2833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0.66038</cdr:x>
      <cdr:y>0.11603</cdr:y>
    </cdr:from>
    <cdr:to>
      <cdr:x>0.66094</cdr:x>
      <cdr:y>0.68604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2114068" y="568327"/>
          <a:ext cx="10200" cy="27918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0.92113</cdr:x>
      <cdr:y>0.10764</cdr:y>
    </cdr:from>
    <cdr:to>
      <cdr:x>0.92286</cdr:x>
      <cdr:y>0.69468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897223" y="527217"/>
          <a:ext cx="31878" cy="28753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</cdr:x>
      <cdr:y>0.12982</cdr:y>
    </cdr:from>
    <cdr:to>
      <cdr:x>0.04729</cdr:x>
      <cdr:y>0.70369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844120" y="774346"/>
          <a:ext cx="23712" cy="34230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0.12777</cdr:x>
      <cdr:y>0.12953</cdr:y>
    </cdr:from>
    <cdr:to>
      <cdr:x>0.12804</cdr:x>
      <cdr:y>0.70369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344640" y="772590"/>
          <a:ext cx="4859" cy="34247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0.23208</cdr:x>
      <cdr:y>0.12275</cdr:y>
    </cdr:from>
    <cdr:to>
      <cdr:x>0.23358</cdr:x>
      <cdr:y>0.70014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258819" y="732158"/>
          <a:ext cx="27430" cy="3444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0.37891</cdr:x>
      <cdr:y>0.13164</cdr:y>
    </cdr:from>
    <cdr:to>
      <cdr:x>0.37912</cdr:x>
      <cdr:y>0.70724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H="1">
          <a:off x="6953249" y="785219"/>
          <a:ext cx="3688" cy="34332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0.54028</cdr:x>
      <cdr:y>0.13308</cdr:y>
    </cdr:from>
    <cdr:to>
      <cdr:x>0.54155</cdr:x>
      <cdr:y>0.70546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914298" y="793774"/>
          <a:ext cx="23451" cy="34141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0.65358</cdr:x>
      <cdr:y>0.12009</cdr:y>
    </cdr:from>
    <cdr:to>
      <cdr:x>0.65517</cdr:x>
      <cdr:y>0.70901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993572" y="716309"/>
          <a:ext cx="29093" cy="35127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0.91411</cdr:x>
      <cdr:y>0.12456</cdr:y>
    </cdr:from>
    <cdr:to>
      <cdr:x>0.9147</cdr:x>
      <cdr:y>0.70014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774319" y="742971"/>
          <a:ext cx="10846" cy="34332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0.04457</cdr:x>
      <cdr:y>0.10315</cdr:y>
    </cdr:from>
    <cdr:to>
      <cdr:x>0.04609</cdr:x>
      <cdr:y>0.70703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839305" y="538414"/>
          <a:ext cx="28623" cy="31520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0.12579</cdr:x>
      <cdr:y>0.10347</cdr:y>
    </cdr:from>
    <cdr:to>
      <cdr:x>0.12818</cdr:x>
      <cdr:y>0.71736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384774" y="540071"/>
          <a:ext cx="45310" cy="32043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0.23211</cdr:x>
      <cdr:y>0.10538</cdr:y>
    </cdr:from>
    <cdr:to>
      <cdr:x>0.23438</cdr:x>
      <cdr:y>0.71755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400334" y="550078"/>
          <a:ext cx="43035" cy="31953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0.37882</cdr:x>
      <cdr:y>0.10067</cdr:y>
    </cdr:from>
    <cdr:to>
      <cdr:x>0.38015</cdr:x>
      <cdr:y>0.70915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7181668" y="525492"/>
          <a:ext cx="25214" cy="31760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0.54262</cdr:x>
      <cdr:y>0.10477</cdr:y>
    </cdr:from>
    <cdr:to>
      <cdr:x>0.54267</cdr:x>
      <cdr:y>0.70965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10286967" y="546881"/>
          <a:ext cx="948" cy="31572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0.65496</cdr:x>
      <cdr:y>0.10733</cdr:y>
    </cdr:from>
    <cdr:to>
      <cdr:x>0.65731</cdr:x>
      <cdr:y>0.71574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2416719" y="560206"/>
          <a:ext cx="44551" cy="31757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0.91534</cdr:x>
      <cdr:y>0.10254</cdr:y>
    </cdr:from>
    <cdr:to>
      <cdr:x>0.91805</cdr:x>
      <cdr:y>0.70843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7353014" y="535214"/>
          <a:ext cx="51278" cy="31626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0.04081</cdr:x>
      <cdr:y>0.10965</cdr:y>
    </cdr:from>
    <cdr:to>
      <cdr:x>0.04176</cdr:x>
      <cdr:y>0.67167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16858" y="556678"/>
          <a:ext cx="16567" cy="28532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0.12377</cdr:x>
      <cdr:y>0.11411</cdr:y>
    </cdr:from>
    <cdr:to>
      <cdr:x>0.1248</cdr:x>
      <cdr:y>0.67966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342818" y="533667"/>
          <a:ext cx="19497" cy="26449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0.22899</cdr:x>
      <cdr:y>0.11406</cdr:y>
    </cdr:from>
    <cdr:to>
      <cdr:x>0.23068</cdr:x>
      <cdr:y>0.67574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334613" y="533433"/>
          <a:ext cx="31991" cy="26268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0.37733</cdr:x>
      <cdr:y>0.11363</cdr:y>
    </cdr:from>
    <cdr:to>
      <cdr:x>0.37865</cdr:x>
      <cdr:y>0.66979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7142541" y="531422"/>
          <a:ext cx="24987" cy="26010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0.54136</cdr:x>
      <cdr:y>0.11447</cdr:y>
    </cdr:from>
    <cdr:to>
      <cdr:x>0.54334</cdr:x>
      <cdr:y>0.66455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10247643" y="535350"/>
          <a:ext cx="37480" cy="2572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0.65661</cdr:x>
      <cdr:y>0.10709</cdr:y>
    </cdr:from>
    <cdr:to>
      <cdr:x>0.65877</cdr:x>
      <cdr:y>0.6541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2429250" y="500855"/>
          <a:ext cx="40887" cy="25582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0.91894</cdr:x>
      <cdr:y>0.11697</cdr:y>
    </cdr:from>
    <cdr:to>
      <cdr:x>0.92132</cdr:x>
      <cdr:y>0.65677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7394988" y="547042"/>
          <a:ext cx="45052" cy="25245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0.03967</cdr:x>
      <cdr:y>0.13163</cdr:y>
    </cdr:from>
    <cdr:to>
      <cdr:x>0.04113</cdr:x>
      <cdr:y>0.63513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51215" y="649456"/>
          <a:ext cx="27718" cy="24842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0.12025</cdr:x>
      <cdr:y>0.13335</cdr:y>
    </cdr:from>
    <cdr:to>
      <cdr:x>0.12216</cdr:x>
      <cdr:y>0.63943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277432" y="657918"/>
          <a:ext cx="36085" cy="24969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0.2258</cdr:x>
      <cdr:y>0.12967</cdr:y>
    </cdr:from>
    <cdr:to>
      <cdr:x>0.22833</cdr:x>
      <cdr:y>0.63513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276343" y="639785"/>
          <a:ext cx="48007" cy="2493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0.37328</cdr:x>
      <cdr:y>0.1272</cdr:y>
    </cdr:from>
    <cdr:to>
      <cdr:x>0.37474</cdr:x>
      <cdr:y>0.63513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7069507" y="627574"/>
          <a:ext cx="27676" cy="25061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0.53614</cdr:x>
      <cdr:y>0.12917</cdr:y>
    </cdr:from>
    <cdr:to>
      <cdr:x>0.53792</cdr:x>
      <cdr:y>0.63513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0153923" y="637319"/>
          <a:ext cx="33594" cy="24964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0.65037</cdr:x>
      <cdr:y>0.12305</cdr:y>
    </cdr:from>
    <cdr:to>
      <cdr:x>0.65191</cdr:x>
      <cdr:y>0.63299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2317369" y="607123"/>
          <a:ext cx="29148" cy="25160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0.91249</cdr:x>
      <cdr:y>0.1277</cdr:y>
    </cdr:from>
    <cdr:to>
      <cdr:x>0.914</cdr:x>
      <cdr:y>0.64372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7281535" y="630065"/>
          <a:ext cx="28565" cy="25459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0.04146</cdr:x>
      <cdr:y>0.12692</cdr:y>
    </cdr:from>
    <cdr:to>
      <cdr:x>0.04247</cdr:x>
      <cdr:y>0.71477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81126" y="712031"/>
          <a:ext cx="18974" cy="32979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</cdr:x>
      <cdr:y>0.12544</cdr:y>
    </cdr:from>
    <cdr:to>
      <cdr:x>0.12351</cdr:x>
      <cdr:y>0.71288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333584" y="703767"/>
          <a:ext cx="9676" cy="32956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0.22698</cdr:x>
      <cdr:y>0.12564</cdr:y>
    </cdr:from>
    <cdr:to>
      <cdr:x>0.22799</cdr:x>
      <cdr:y>0.71817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306220" y="704869"/>
          <a:ext cx="19162" cy="33242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0.37464</cdr:x>
      <cdr:y>0.12526</cdr:y>
    </cdr:from>
    <cdr:to>
      <cdr:x>0.37464</cdr:x>
      <cdr:y>0.7093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7107568" y="702721"/>
          <a:ext cx="0" cy="32765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0.53774</cdr:x>
      <cdr:y>0.12074</cdr:y>
    </cdr:from>
    <cdr:to>
      <cdr:x>0.53825</cdr:x>
      <cdr:y>0.71666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10201793" y="677358"/>
          <a:ext cx="9676" cy="33432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0.64884</cdr:x>
      <cdr:y>0.12375</cdr:y>
    </cdr:from>
    <cdr:to>
      <cdr:x>0.65086</cdr:x>
      <cdr:y>0.70609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2309658" y="694286"/>
          <a:ext cx="38323" cy="32670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0.90874</cdr:x>
      <cdr:y>0.12533</cdr:y>
    </cdr:from>
    <cdr:to>
      <cdr:x>0.90975</cdr:x>
      <cdr:y>0.71477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7240340" y="703129"/>
          <a:ext cx="19162" cy="33068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57150</xdr:rowOff>
    </xdr:from>
    <xdr:to>
      <xdr:col>29</xdr:col>
      <xdr:colOff>19049</xdr:colOff>
      <xdr:row>24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34925</xdr:colOff>
      <xdr:row>51</xdr:row>
      <xdr:rowOff>131233</xdr:rowOff>
    </xdr:from>
    <xdr:to>
      <xdr:col>28</xdr:col>
      <xdr:colOff>610659</xdr:colOff>
      <xdr:row>77</xdr:row>
      <xdr:rowOff>83608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17992</xdr:colOff>
      <xdr:row>25</xdr:row>
      <xdr:rowOff>110068</xdr:rowOff>
    </xdr:from>
    <xdr:to>
      <xdr:col>29</xdr:col>
      <xdr:colOff>17991</xdr:colOff>
      <xdr:row>51</xdr:row>
      <xdr:rowOff>33868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0.04207</cdr:x>
      <cdr:y>0.11639</cdr:y>
    </cdr:from>
    <cdr:to>
      <cdr:x>0.04261</cdr:x>
      <cdr:y>0.66809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42885" y="521055"/>
          <a:ext cx="9590" cy="24697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0.12422</cdr:x>
      <cdr:y>0.10741</cdr:y>
    </cdr:from>
    <cdr:to>
      <cdr:x>0.12477</cdr:x>
      <cdr:y>0.66974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208814" y="480856"/>
          <a:ext cx="9781" cy="25174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0.23099</cdr:x>
      <cdr:y>0.10812</cdr:y>
    </cdr:from>
    <cdr:to>
      <cdr:x>0.23154</cdr:x>
      <cdr:y>0.67896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107559" y="484044"/>
          <a:ext cx="9781" cy="2555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0.37877</cdr:x>
      <cdr:y>0.11003</cdr:y>
    </cdr:from>
    <cdr:to>
      <cdr:x>0.37931</cdr:x>
      <cdr:y>0.6766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735371" y="492577"/>
          <a:ext cx="9602" cy="25363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0.5435</cdr:x>
      <cdr:y>0.11277</cdr:y>
    </cdr:from>
    <cdr:to>
      <cdr:x>0.54404</cdr:x>
      <cdr:y>0.68085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9664631" y="504843"/>
          <a:ext cx="9602" cy="25431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0.65891</cdr:x>
      <cdr:y>0.11797</cdr:y>
    </cdr:from>
    <cdr:to>
      <cdr:x>0.65891</cdr:x>
      <cdr:y>0.6818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716834" y="528106"/>
          <a:ext cx="0" cy="25241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0.92115</cdr:x>
      <cdr:y>0.10626</cdr:y>
    </cdr:from>
    <cdr:to>
      <cdr:x>0.92216</cdr:x>
      <cdr:y>0.66809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380076" y="475699"/>
          <a:ext cx="17960" cy="25151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0.04064</cdr:x>
      <cdr:y>0.11371</cdr:y>
    </cdr:from>
    <cdr:to>
      <cdr:x>0.04104</cdr:x>
      <cdr:y>0.69709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16902" y="557790"/>
          <a:ext cx="6998" cy="28616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0.1214</cdr:x>
      <cdr:y>0.11936</cdr:y>
    </cdr:from>
    <cdr:to>
      <cdr:x>0.12256</cdr:x>
      <cdr:y>0.70464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56436" y="585506"/>
          <a:ext cx="20556" cy="28710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0.2273</cdr:x>
      <cdr:y>0.11607</cdr:y>
    </cdr:from>
    <cdr:to>
      <cdr:x>0.22921</cdr:x>
      <cdr:y>0.69817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37580" y="569391"/>
          <a:ext cx="33828" cy="28553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0.37399</cdr:x>
      <cdr:y>0.11242</cdr:y>
    </cdr:from>
    <cdr:to>
      <cdr:x>0.37422</cdr:x>
      <cdr:y>0.69817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6643158" y="551450"/>
          <a:ext cx="4085" cy="28733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0.53523</cdr:x>
      <cdr:y>0.12034</cdr:y>
    </cdr:from>
    <cdr:to>
      <cdr:x>0.53707</cdr:x>
      <cdr:y>0.69169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507406" y="590337"/>
          <a:ext cx="32684" cy="28026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0.65034</cdr:x>
      <cdr:y>0.11505</cdr:y>
    </cdr:from>
    <cdr:to>
      <cdr:x>0.65044</cdr:x>
      <cdr:y>0.7068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552073" y="564339"/>
          <a:ext cx="1752" cy="29027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0.90961</cdr:x>
      <cdr:y>0.11434</cdr:y>
    </cdr:from>
    <cdr:to>
      <cdr:x>0.91123</cdr:x>
      <cdr:y>0.69881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157406" y="560893"/>
          <a:ext cx="28777" cy="28670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0.0415</cdr:x>
      <cdr:y>0.13037</cdr:y>
    </cdr:from>
    <cdr:to>
      <cdr:x>0.0418</cdr:x>
      <cdr:y>0.65017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38748" y="635788"/>
          <a:ext cx="5260" cy="25349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0.12294</cdr:x>
      <cdr:y>0.11598</cdr:y>
    </cdr:from>
    <cdr:to>
      <cdr:x>0.12409</cdr:x>
      <cdr:y>0.64952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188539" y="565608"/>
          <a:ext cx="20472" cy="26019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0.2292</cdr:x>
      <cdr:y>0.12414</cdr:y>
    </cdr:from>
    <cdr:to>
      <cdr:x>0.23015</cdr:x>
      <cdr:y>0.66406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80095" y="605406"/>
          <a:ext cx="16911" cy="26330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0.37647</cdr:x>
      <cdr:y>0.12994</cdr:y>
    </cdr:from>
    <cdr:to>
      <cdr:x>0.37728</cdr:x>
      <cdr:y>0.65625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701658" y="633691"/>
          <a:ext cx="14419" cy="25667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0.53852</cdr:x>
      <cdr:y>0.13216</cdr:y>
    </cdr:from>
    <cdr:to>
      <cdr:x>0.54028</cdr:x>
      <cdr:y>0.65842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586206" y="644519"/>
          <a:ext cx="31330" cy="25664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0.65389</cdr:x>
      <cdr:y>0.12066</cdr:y>
    </cdr:from>
    <cdr:to>
      <cdr:x>0.65535</cdr:x>
      <cdr:y>0.66536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639929" y="588433"/>
          <a:ext cx="26079" cy="26564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0.91358</cdr:x>
      <cdr:y>0.12196</cdr:y>
    </cdr:from>
    <cdr:to>
      <cdr:x>0.91518</cdr:x>
      <cdr:y>0.65994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262823" y="594773"/>
          <a:ext cx="28482" cy="26236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&#1041;&#1044;_&#1055;&#1086;&#1083;&#1080;&#1085;&#1072;/&#1085;&#1077;&#1084;&#1077;&#1094;&#1082;&#1080;&#1081;%20&#1089;&#1087;&#1080;&#1089;&#1086;&#108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ysheva/AppData/Local/Temp/HZ$D.617.2313/HZ$D.617.2314/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9;&#1054;&#1064;_2014/&#1041;&#1044;/&#1041;&#1072;&#1079;&#1072;_2014/&#1040;&#1089;&#1090;&#1088;&#1086;&#1085;&#1086;&#1084;&#1080;&#1103;_&#1080;&#1090;&#1086;&#1075;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B4">
            <v>5</v>
          </cell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5">
          <cell r="P5" t="str">
            <v>Да</v>
          </cell>
        </row>
        <row r="6">
          <cell r="P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0.7109375" customWidth="1"/>
    <col min="5" max="5" width="8.7109375" customWidth="1"/>
    <col min="6" max="6" width="10.7109375" customWidth="1"/>
    <col min="7" max="7" width="8.7109375" customWidth="1"/>
    <col min="8" max="9" width="13.7109375" customWidth="1"/>
    <col min="10" max="11" width="11.7109375" customWidth="1"/>
    <col min="12" max="12" width="10.7109375" customWidth="1"/>
    <col min="13" max="13" width="8.7109375" customWidth="1"/>
    <col min="14" max="14" width="10.7109375" customWidth="1"/>
    <col min="15" max="15" width="8.7109375" customWidth="1"/>
    <col min="16" max="17" width="13.7109375" customWidth="1"/>
    <col min="18" max="18" width="10.7109375" customWidth="1"/>
    <col min="19" max="19" width="8.7109375" customWidth="1"/>
    <col min="20" max="20" width="10.7109375" customWidth="1"/>
    <col min="21" max="21" width="8.7109375" customWidth="1"/>
    <col min="22" max="23" width="13.7109375" customWidth="1"/>
    <col min="24" max="24" width="9.7109375" customWidth="1"/>
    <col min="25" max="34" width="3.7109375" customWidth="1"/>
    <col min="35" max="35" width="4.85546875" customWidth="1"/>
  </cols>
  <sheetData>
    <row r="1" spans="1:35" ht="15" customHeight="1" x14ac:dyDescent="0.3">
      <c r="A1" s="209" t="s">
        <v>165</v>
      </c>
      <c r="B1" s="495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35" ht="15" customHeight="1" x14ac:dyDescent="0.3">
      <c r="A2" s="208" t="s">
        <v>233</v>
      </c>
      <c r="B2" s="496"/>
      <c r="D2" s="3" t="s">
        <v>115</v>
      </c>
      <c r="E2" s="207" t="s">
        <v>127</v>
      </c>
      <c r="F2" s="207"/>
      <c r="G2" s="10" t="s">
        <v>116</v>
      </c>
      <c r="H2" s="207" t="s">
        <v>155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35" ht="15" customHeight="1" thickBot="1" x14ac:dyDescent="0.3">
      <c r="A3" s="23"/>
      <c r="D3" s="9" t="s">
        <v>117</v>
      </c>
      <c r="E3" s="207" t="s">
        <v>128</v>
      </c>
      <c r="F3" s="207"/>
      <c r="G3" s="11" t="s">
        <v>118</v>
      </c>
      <c r="H3" s="207" t="s">
        <v>129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5" ht="18" customHeight="1" thickBot="1" x14ac:dyDescent="0.3">
      <c r="A4" s="1656" t="s">
        <v>75</v>
      </c>
      <c r="B4" s="1658" t="s">
        <v>77</v>
      </c>
      <c r="C4" s="1660" t="s">
        <v>76</v>
      </c>
      <c r="D4" s="1662" t="s">
        <v>135</v>
      </c>
      <c r="E4" s="1663"/>
      <c r="F4" s="1663"/>
      <c r="G4" s="1663"/>
      <c r="H4" s="1663"/>
      <c r="I4" s="1663"/>
      <c r="J4" s="1663"/>
      <c r="K4" s="1664"/>
      <c r="L4" s="1662" t="s">
        <v>136</v>
      </c>
      <c r="M4" s="1663"/>
      <c r="N4" s="1663"/>
      <c r="O4" s="1663"/>
      <c r="P4" s="1663"/>
      <c r="Q4" s="1664"/>
      <c r="R4" s="1662" t="s">
        <v>137</v>
      </c>
      <c r="S4" s="1663"/>
      <c r="T4" s="1663"/>
      <c r="U4" s="1663"/>
      <c r="V4" s="1663"/>
      <c r="W4" s="1664"/>
      <c r="X4" s="1654" t="s">
        <v>119</v>
      </c>
      <c r="Y4" s="1652" t="s">
        <v>171</v>
      </c>
      <c r="Z4" s="1652"/>
      <c r="AA4" s="1652"/>
      <c r="AB4" s="1652"/>
      <c r="AC4" s="1652"/>
      <c r="AD4" s="1652"/>
      <c r="AE4" s="1652"/>
      <c r="AF4" s="1652"/>
      <c r="AG4" s="1652"/>
      <c r="AH4" s="1652"/>
      <c r="AI4" s="1653"/>
    </row>
    <row r="5" spans="1:35" ht="49.5" customHeight="1" thickBot="1" x14ac:dyDescent="0.3">
      <c r="A5" s="1657"/>
      <c r="B5" s="1659"/>
      <c r="C5" s="1661"/>
      <c r="D5" s="497" t="s">
        <v>216</v>
      </c>
      <c r="E5" s="498" t="s">
        <v>217</v>
      </c>
      <c r="F5" s="499" t="s">
        <v>218</v>
      </c>
      <c r="G5" s="498" t="s">
        <v>219</v>
      </c>
      <c r="H5" s="500" t="s">
        <v>220</v>
      </c>
      <c r="I5" s="501" t="s">
        <v>221</v>
      </c>
      <c r="J5" s="500" t="s">
        <v>222</v>
      </c>
      <c r="K5" s="501" t="s">
        <v>223</v>
      </c>
      <c r="L5" s="500" t="s">
        <v>210</v>
      </c>
      <c r="M5" s="498" t="s">
        <v>211</v>
      </c>
      <c r="N5" s="499" t="s">
        <v>212</v>
      </c>
      <c r="O5" s="498" t="s">
        <v>213</v>
      </c>
      <c r="P5" s="500" t="s">
        <v>214</v>
      </c>
      <c r="Q5" s="501" t="s">
        <v>215</v>
      </c>
      <c r="R5" s="497" t="s">
        <v>209</v>
      </c>
      <c r="S5" s="498" t="s">
        <v>224</v>
      </c>
      <c r="T5" s="499" t="s">
        <v>225</v>
      </c>
      <c r="U5" s="501" t="s">
        <v>226</v>
      </c>
      <c r="V5" s="500" t="s">
        <v>227</v>
      </c>
      <c r="W5" s="498" t="s">
        <v>228</v>
      </c>
      <c r="X5" s="1655"/>
      <c r="Y5" s="528" t="s">
        <v>166</v>
      </c>
      <c r="Z5" s="529" t="s">
        <v>167</v>
      </c>
      <c r="AA5" s="529" t="s">
        <v>168</v>
      </c>
      <c r="AB5" s="529" t="s">
        <v>169</v>
      </c>
      <c r="AC5" s="529" t="s">
        <v>172</v>
      </c>
      <c r="AD5" s="529" t="s">
        <v>173</v>
      </c>
      <c r="AE5" s="529" t="s">
        <v>174</v>
      </c>
      <c r="AF5" s="529" t="s">
        <v>175</v>
      </c>
      <c r="AG5" s="529" t="s">
        <v>176</v>
      </c>
      <c r="AH5" s="529" t="s">
        <v>177</v>
      </c>
      <c r="AI5" s="530" t="s">
        <v>170</v>
      </c>
    </row>
    <row r="6" spans="1:35" ht="18" customHeight="1" thickBot="1" x14ac:dyDescent="0.3">
      <c r="A6" s="504"/>
      <c r="B6" s="505"/>
      <c r="C6" s="508" t="s">
        <v>182</v>
      </c>
      <c r="D6" s="509">
        <f>'Мун- 2020-2021'!DC6</f>
        <v>0.37894144144144143</v>
      </c>
      <c r="E6" s="510" t="str">
        <f t="shared" ref="E6:E37" si="0">IF(D6&gt;=$D$126,"A",IF(D6&gt;=$D$127,"B",IF(D6&gt;=$D$128,"C","D")))</f>
        <v>B</v>
      </c>
      <c r="F6" s="511">
        <f>'Мун- 2020-2021'!DE6</f>
        <v>1</v>
      </c>
      <c r="G6" s="512" t="str">
        <f t="shared" ref="G6:G37" si="1">IF(F6&gt;=$F$126,"A",IF(F6&gt;=$F$127,"B",IF(F6&gt;=$F$128,"C","D")))</f>
        <v>B</v>
      </c>
      <c r="H6" s="513">
        <f>'Мун- 2020-2021'!DG6</f>
        <v>3.8725705100102294E-2</v>
      </c>
      <c r="I6" s="512" t="str">
        <f t="shared" ref="I6:I37" si="2">IF(H6&gt;=$H$126,"A",IF(H6&gt;=$H$127,"B",IF(H6&gt;=$H$128,"C","D")))</f>
        <v>D</v>
      </c>
      <c r="J6" s="514">
        <f>'Мун- 2020-2021'!DI6</f>
        <v>0.18208669274367367</v>
      </c>
      <c r="K6" s="512" t="str">
        <f t="shared" ref="K6:K37" si="3">IF(J6&gt;=$J$126,"A",IF(J6&gt;=$J$127,"B",IF(J6&gt;=$J$128,"C","D")))</f>
        <v>B</v>
      </c>
      <c r="L6" s="515">
        <f>'Рег- 2020-2021'!AQ6</f>
        <v>0.20900900900900901</v>
      </c>
      <c r="M6" s="516" t="str">
        <f t="shared" ref="M6:M37" si="4">IF(L6&gt;=$L$126,"A",IF(L6&gt;=$L$127,"B",IF(L6&gt;=$L$128,"C","D")))</f>
        <v>B</v>
      </c>
      <c r="N6" s="514">
        <f>'Рег- 2020-2021'!AS6</f>
        <v>0.99996172395315053</v>
      </c>
      <c r="O6" s="517" t="str">
        <f t="shared" ref="O6:O37" si="5">IF(N6&gt;=$N$126,"A",IF(N6&gt;=$N$127,"B",IF(N6&gt;=$N$128,"C","D")))</f>
        <v>C</v>
      </c>
      <c r="P6" s="515">
        <f>'Рег- 2020-2021'!AU6</f>
        <v>0.26674641148325356</v>
      </c>
      <c r="Q6" s="516" t="str">
        <f t="shared" ref="Q6:Q37" si="6">IF(P6&gt;=$P$126,"A",IF(P6&gt;=$P$127,"B",IF(P6&gt;=$P$128,"C","D")))</f>
        <v>B</v>
      </c>
      <c r="R6" s="514">
        <f>'Фед- 2020-2021'!BC6</f>
        <v>0.14714714714714713</v>
      </c>
      <c r="S6" s="517" t="str">
        <f t="shared" ref="S6:S37" si="7">IF(R6&gt;=$R$126,"A",IF(R6&gt;=$R$127,"B",IF(R6&gt;=$R$128,"C","D")))</f>
        <v>B</v>
      </c>
      <c r="T6" s="515">
        <f>'Фед- 2020-2021'!BE6</f>
        <v>0.99991546289349376</v>
      </c>
      <c r="U6" s="516" t="str">
        <f t="shared" ref="U6:U37" si="8">IF(T6&gt;=$T$126,"A",IF(T6&gt;=$T$127,"B",IF(T6&gt;=$T$128,"C","D")))</f>
        <v>C</v>
      </c>
      <c r="V6" s="514">
        <f>'Фед- 2020-2021'!BG6</f>
        <v>0.44914134742404227</v>
      </c>
      <c r="W6" s="510" t="str">
        <f t="shared" ref="W6:W37" si="9">IF(V6&gt;=$V$126,"A",IF(V6&gt;=$V$127,"B",IF(V6&gt;=$V$128,"C","D")))</f>
        <v>A</v>
      </c>
      <c r="X6" s="518" t="str">
        <f>IF(AI6&gt;=3.5,"A",IF(AI6&gt;=2.5,"B",IF(AI6&gt;=1.5,"C","D")))</f>
        <v>C</v>
      </c>
      <c r="Y6" s="519">
        <f>IF(E6="A",4.2,IF(E6="B",2.5,IF(E6="C",2,1)))</f>
        <v>2.5</v>
      </c>
      <c r="Z6" s="520">
        <f>IF(G6="A",4.2,IF(G6="B",2.5,IF(G6="C",2,1)))</f>
        <v>2.5</v>
      </c>
      <c r="AA6" s="520">
        <f>IF(I6="A",4.2,IF(I6="B",2.5,IF(I6="C",2,1)))</f>
        <v>1</v>
      </c>
      <c r="AB6" s="520">
        <f>IF(K6="A",4.2,IF(K6="B",2.5,IF(K6="C",2,1)))</f>
        <v>2.5</v>
      </c>
      <c r="AC6" s="520">
        <f>IF(M6="A",4.2,IF(M6="B",2.5,IF(M6="C",2,1)))</f>
        <v>2.5</v>
      </c>
      <c r="AD6" s="520">
        <f>IF(O6="A",4.2,IF(O6="B",2.5,IF(O6="C",2,1)))</f>
        <v>2</v>
      </c>
      <c r="AE6" s="520">
        <f>IF(Q6="A",4.2,IF(Q6="B",2.5,IF(Q6="C",2,1)))</f>
        <v>2.5</v>
      </c>
      <c r="AF6" s="520">
        <f>IF(S6="A",4.2,IF(S6="B",2.5,IF(S6="C",2,1)))</f>
        <v>2.5</v>
      </c>
      <c r="AG6" s="520">
        <f>IF(U6="A",4.2,IF(U6="B",2.5,IF(U6="C",2,1)))</f>
        <v>2</v>
      </c>
      <c r="AH6" s="520">
        <f>IF(W6="A",4.2,IF(W6="B",2.5,IF(W6="C",2,1)))</f>
        <v>4.2</v>
      </c>
      <c r="AI6" s="525">
        <f>AVERAGE(Y6:AH6)</f>
        <v>2.42</v>
      </c>
    </row>
    <row r="7" spans="1:35" ht="15.75" thickBot="1" x14ac:dyDescent="0.3">
      <c r="A7" s="76">
        <v>1</v>
      </c>
      <c r="B7" s="502">
        <f>'Мун- 2020-2021'!B7</f>
        <v>50050</v>
      </c>
      <c r="C7" s="503" t="str">
        <f>'Мун- 2020-2021'!C7</f>
        <v>МАОУ Гимназия № 5</v>
      </c>
      <c r="D7" s="140">
        <f>'Мун- 2020-2021'!DC7+0.005</f>
        <v>0.38</v>
      </c>
      <c r="E7" s="141" t="str">
        <f t="shared" si="0"/>
        <v>B</v>
      </c>
      <c r="F7" s="142">
        <f>'Мун- 2020-2021'!DE7</f>
        <v>0.72994300745287155</v>
      </c>
      <c r="G7" s="106" t="str">
        <f t="shared" si="1"/>
        <v>C</v>
      </c>
      <c r="H7" s="143">
        <f>'Мун- 2020-2021'!DG7</f>
        <v>5.185185185185185E-2</v>
      </c>
      <c r="I7" s="106" t="str">
        <f t="shared" si="2"/>
        <v>D</v>
      </c>
      <c r="J7" s="105">
        <f>'Мун- 2020-2021'!DI7</f>
        <v>0.14516129032258066</v>
      </c>
      <c r="K7" s="106" t="str">
        <f t="shared" si="3"/>
        <v>C</v>
      </c>
      <c r="L7" s="137">
        <f>'Рег- 2020-2021'!AQ7</f>
        <v>0.6</v>
      </c>
      <c r="M7" s="138" t="str">
        <f t="shared" si="4"/>
        <v>A</v>
      </c>
      <c r="N7" s="105">
        <f>'Рег- 2020-2021'!AS7</f>
        <v>0.53108015004210385</v>
      </c>
      <c r="O7" s="139" t="str">
        <f t="shared" si="5"/>
        <v>C</v>
      </c>
      <c r="P7" s="137">
        <f>'Рег- 2020-2021'!AU7</f>
        <v>0.75</v>
      </c>
      <c r="Q7" s="138" t="str">
        <f t="shared" si="6"/>
        <v>A</v>
      </c>
      <c r="R7" s="105">
        <f>'Фед- 2020-2021'!BC7</f>
        <v>0</v>
      </c>
      <c r="S7" s="139" t="str">
        <f t="shared" si="7"/>
        <v>D</v>
      </c>
      <c r="T7" s="137">
        <f>'Фед- 2020-2021'!BE7</f>
        <v>1.4661904409666817E-4</v>
      </c>
      <c r="U7" s="138" t="str">
        <f t="shared" si="8"/>
        <v>D</v>
      </c>
      <c r="V7" s="105">
        <f>'Фед- 2020-2021'!BG7</f>
        <v>0</v>
      </c>
      <c r="W7" s="156" t="str">
        <f t="shared" si="9"/>
        <v>D</v>
      </c>
      <c r="X7" s="189" t="str">
        <f>IF(AI7&gt;=3.5,"A",IF(AI7&gt;=2.5,"B",IF(AI7&gt;=1.5,"C","D")))</f>
        <v>C</v>
      </c>
      <c r="Y7" s="521">
        <f>IF(E7="A",4.2,IF(E7="B",2.5,IF(E7="C",2,1)))</f>
        <v>2.5</v>
      </c>
      <c r="Z7" s="522">
        <f>IF(G7="A",4.2,IF(G7="B",2.5,IF(G7="C",2,1)))</f>
        <v>2</v>
      </c>
      <c r="AA7" s="522">
        <f>IF(I7="A",4.2,IF(I7="B",2.5,IF(I7="C",2,1)))</f>
        <v>1</v>
      </c>
      <c r="AB7" s="522">
        <f>IF(K7="A",4.2,IF(K7="B",2.5,IF(K7="C",2,1)))</f>
        <v>2</v>
      </c>
      <c r="AC7" s="522">
        <f>IF(M7="A",4.2,IF(M7="B",2.5,IF(M7="C",2,1)))</f>
        <v>4.2</v>
      </c>
      <c r="AD7" s="522">
        <f>IF(O7="A",4.2,IF(O7="B",2.5,IF(O7="C",2,1)))</f>
        <v>2</v>
      </c>
      <c r="AE7" s="522">
        <f>IF(Q7="A",4.2,IF(Q7="B",2.5,IF(Q7="C",2,1)))</f>
        <v>4.2</v>
      </c>
      <c r="AF7" s="522">
        <f>IF(S7="A",4.2,IF(S7="B",2.5,IF(S7="C",2,1)))</f>
        <v>1</v>
      </c>
      <c r="AG7" s="522">
        <f>IF(U7="A",4.2,IF(U7="B",2.5,IF(U7="C",2,1)))</f>
        <v>1</v>
      </c>
      <c r="AH7" s="522">
        <f>IF(W7="A",4.2,IF(W7="B",2.5,IF(W7="C",2,1)))</f>
        <v>1</v>
      </c>
      <c r="AI7" s="526">
        <f>AVERAGE(Y7:AH7)</f>
        <v>2.09</v>
      </c>
    </row>
    <row r="8" spans="1:35" ht="16.5" thickBot="1" x14ac:dyDescent="0.3">
      <c r="A8" s="7"/>
      <c r="B8" s="85"/>
      <c r="C8" s="506" t="str">
        <f>'Мун- 2020-2021'!C8</f>
        <v>Железнодорожный район</v>
      </c>
      <c r="D8" s="190">
        <f>'Мун- 2020-2021'!DC8</f>
        <v>0.41666666666666669</v>
      </c>
      <c r="E8" s="191" t="str">
        <f t="shared" si="0"/>
        <v>B</v>
      </c>
      <c r="F8" s="192">
        <f>'Мун- 2020-2021'!DE8</f>
        <v>2.7605663532888434</v>
      </c>
      <c r="G8" s="193" t="str">
        <f t="shared" si="1"/>
        <v>A</v>
      </c>
      <c r="H8" s="194">
        <f>'Мун- 2020-2021'!DG8</f>
        <v>2.0239390642002177E-2</v>
      </c>
      <c r="I8" s="193" t="str">
        <f t="shared" si="2"/>
        <v>D</v>
      </c>
      <c r="J8" s="195">
        <f>'Мун- 2020-2021'!DI8</f>
        <v>0.54014341130833432</v>
      </c>
      <c r="K8" s="193" t="str">
        <f t="shared" si="3"/>
        <v>A</v>
      </c>
      <c r="L8" s="196">
        <f>'Рег- 2020-2021'!AQ8</f>
        <v>0.17777777777777778</v>
      </c>
      <c r="M8" s="197" t="str">
        <f t="shared" si="4"/>
        <v>C</v>
      </c>
      <c r="N8" s="195">
        <f>'Рег- 2020-2021'!AS8</f>
        <v>0.9441424889637402</v>
      </c>
      <c r="O8" s="198" t="str">
        <f t="shared" si="5"/>
        <v>C</v>
      </c>
      <c r="P8" s="196">
        <f>'Рег- 2020-2021'!AU8</f>
        <v>0.46875</v>
      </c>
      <c r="Q8" s="197" t="str">
        <f t="shared" si="6"/>
        <v>A</v>
      </c>
      <c r="R8" s="195">
        <f>'Фед- 2020-2021'!BC8</f>
        <v>0.12962962962962965</v>
      </c>
      <c r="S8" s="198" t="str">
        <f t="shared" si="7"/>
        <v>C</v>
      </c>
      <c r="T8" s="196">
        <f>'Фед- 2020-2021'!BE8</f>
        <v>0.63534919108556198</v>
      </c>
      <c r="U8" s="197" t="str">
        <f t="shared" si="8"/>
        <v>C</v>
      </c>
      <c r="V8" s="195">
        <f>'Фед- 2020-2021'!BG8</f>
        <v>0.69230769230769229</v>
      </c>
      <c r="W8" s="191" t="str">
        <f t="shared" si="9"/>
        <v>A</v>
      </c>
      <c r="X8" s="199" t="str">
        <f t="shared" ref="X8:X67" si="10">IF(AI8&gt;=3.5,"A",IF(AI8&gt;=2.5,"B",IF(AI8&gt;=1.5,"C","D")))</f>
        <v>B</v>
      </c>
      <c r="Y8" s="523">
        <f t="shared" ref="Y8:Y67" si="11">IF(E8="A",4.2,IF(E8="B",2.5,IF(E8="C",2,1)))</f>
        <v>2.5</v>
      </c>
      <c r="Z8" s="524">
        <f t="shared" ref="Z8:Z67" si="12">IF(G8="A",4.2,IF(G8="B",2.5,IF(G8="C",2,1)))</f>
        <v>4.2</v>
      </c>
      <c r="AA8" s="524">
        <f t="shared" ref="AA8:AA67" si="13">IF(I8="A",4.2,IF(I8="B",2.5,IF(I8="C",2,1)))</f>
        <v>1</v>
      </c>
      <c r="AB8" s="524">
        <f t="shared" ref="AB8:AB67" si="14">IF(K8="A",4.2,IF(K8="B",2.5,IF(K8="C",2,1)))</f>
        <v>4.2</v>
      </c>
      <c r="AC8" s="524">
        <f t="shared" ref="AC8:AC67" si="15">IF(M8="A",4.2,IF(M8="B",2.5,IF(M8="C",2,1)))</f>
        <v>2</v>
      </c>
      <c r="AD8" s="524">
        <f t="shared" ref="AD8:AD67" si="16">IF(O8="A",4.2,IF(O8="B",2.5,IF(O8="C",2,1)))</f>
        <v>2</v>
      </c>
      <c r="AE8" s="524">
        <f t="shared" ref="AE8:AE67" si="17">IF(Q8="A",4.2,IF(Q8="B",2.5,IF(Q8="C",2,1)))</f>
        <v>4.2</v>
      </c>
      <c r="AF8" s="524">
        <f t="shared" ref="AF8:AF67" si="18">IF(S8="A",4.2,IF(S8="B",2.5,IF(S8="C",2,1)))</f>
        <v>2</v>
      </c>
      <c r="AG8" s="524">
        <f t="shared" ref="AG8:AG67" si="19">IF(U8="A",4.2,IF(U8="B",2.5,IF(U8="C",2,1)))</f>
        <v>2</v>
      </c>
      <c r="AH8" s="524">
        <f t="shared" ref="AH8:AH67" si="20">IF(W8="A",4.2,IF(W8="B",2.5,IF(W8="C",2,1)))</f>
        <v>4.2</v>
      </c>
      <c r="AI8" s="527">
        <f t="shared" ref="AI8:AI67" si="21">AVERAGE(Y8:AH8)</f>
        <v>2.83</v>
      </c>
    </row>
    <row r="9" spans="1:35" x14ac:dyDescent="0.25">
      <c r="A9" s="77">
        <v>1</v>
      </c>
      <c r="B9" s="8">
        <f>'Мун- 2020-2021'!B9</f>
        <v>10003</v>
      </c>
      <c r="C9" s="239" t="str">
        <f>'Мун- 2020-2021'!C9</f>
        <v>МБОУ Прогимназия № 131</v>
      </c>
      <c r="D9" s="121">
        <f>'Мун- 2020-2021'!DC9</f>
        <v>0.125</v>
      </c>
      <c r="E9" s="109" t="str">
        <f t="shared" si="0"/>
        <v>D</v>
      </c>
      <c r="F9" s="114">
        <f>'Мун- 2020-2021'!DE9</f>
        <v>3.2441911442349848E-2</v>
      </c>
      <c r="G9" s="106" t="str">
        <f t="shared" si="1"/>
        <v>D</v>
      </c>
      <c r="H9" s="112">
        <f>'Мун- 2020-2021'!DG9</f>
        <v>0.16666666666666666</v>
      </c>
      <c r="I9" s="106" t="str">
        <f t="shared" si="2"/>
        <v>A</v>
      </c>
      <c r="J9" s="105">
        <f>'Мун- 2020-2021'!DI9</f>
        <v>2.5862068965517241E-2</v>
      </c>
      <c r="K9" s="106" t="str">
        <f t="shared" si="3"/>
        <v>D</v>
      </c>
      <c r="L9" s="130">
        <f>'Рег- 2020-2021'!AQ9</f>
        <v>0</v>
      </c>
      <c r="M9" s="131" t="str">
        <f t="shared" si="4"/>
        <v>D</v>
      </c>
      <c r="N9" s="132">
        <f>'Рег- 2020-2021'!AS9</f>
        <v>1.3277003751052595E-4</v>
      </c>
      <c r="O9" s="133" t="str">
        <f t="shared" si="5"/>
        <v>D</v>
      </c>
      <c r="P9" s="130">
        <f>'Рег- 2020-2021'!AU9</f>
        <v>0</v>
      </c>
      <c r="Q9" s="131" t="str">
        <f t="shared" si="6"/>
        <v>D</v>
      </c>
      <c r="R9" s="132">
        <f>'Фед- 2020-2021'!BC9</f>
        <v>0</v>
      </c>
      <c r="S9" s="133" t="str">
        <f t="shared" si="7"/>
        <v>D</v>
      </c>
      <c r="T9" s="130">
        <f>'Фед- 2020-2021'!BE9</f>
        <v>1.4661904409666817E-4</v>
      </c>
      <c r="U9" s="131" t="str">
        <f t="shared" si="8"/>
        <v>D</v>
      </c>
      <c r="V9" s="132">
        <f>'Фед- 2020-2021'!BG9</f>
        <v>0</v>
      </c>
      <c r="W9" s="157" t="str">
        <f t="shared" si="9"/>
        <v>D</v>
      </c>
      <c r="X9" s="153" t="str">
        <f t="shared" si="10"/>
        <v>D</v>
      </c>
      <c r="Y9" s="523">
        <f t="shared" si="11"/>
        <v>1</v>
      </c>
      <c r="Z9" s="524">
        <f t="shared" si="12"/>
        <v>1</v>
      </c>
      <c r="AA9" s="524">
        <f t="shared" si="13"/>
        <v>4.2</v>
      </c>
      <c r="AB9" s="524">
        <f t="shared" si="14"/>
        <v>1</v>
      </c>
      <c r="AC9" s="524">
        <f t="shared" si="15"/>
        <v>1</v>
      </c>
      <c r="AD9" s="524">
        <f t="shared" si="16"/>
        <v>1</v>
      </c>
      <c r="AE9" s="524">
        <f t="shared" si="17"/>
        <v>1</v>
      </c>
      <c r="AF9" s="524">
        <f t="shared" si="18"/>
        <v>1</v>
      </c>
      <c r="AG9" s="524">
        <f t="shared" si="19"/>
        <v>1</v>
      </c>
      <c r="AH9" s="524">
        <f t="shared" si="20"/>
        <v>1</v>
      </c>
      <c r="AI9" s="527">
        <f t="shared" si="21"/>
        <v>1.3199999999999998</v>
      </c>
    </row>
    <row r="10" spans="1:35" x14ac:dyDescent="0.25">
      <c r="A10" s="77">
        <v>2</v>
      </c>
      <c r="B10" s="83">
        <f>'Мун- 2020-2021'!B10</f>
        <v>10002</v>
      </c>
      <c r="C10" s="119" t="str">
        <f>'Мун- 2020-2021'!C10</f>
        <v>МБОУ Гимназия № 8</v>
      </c>
      <c r="D10" s="122">
        <f>'Мун- 2020-2021'!DC10</f>
        <v>0.1875</v>
      </c>
      <c r="E10" s="110" t="str">
        <f t="shared" si="0"/>
        <v>D</v>
      </c>
      <c r="F10" s="115">
        <f>'Мун- 2020-2021'!DE10</f>
        <v>0.1946514686540991</v>
      </c>
      <c r="G10" s="94" t="str">
        <f t="shared" si="1"/>
        <v>D</v>
      </c>
      <c r="H10" s="113">
        <f>'Мун- 2020-2021'!DG10</f>
        <v>0.16666666666666666</v>
      </c>
      <c r="I10" s="94" t="str">
        <f t="shared" si="2"/>
        <v>A</v>
      </c>
      <c r="J10" s="107">
        <f>'Мун- 2020-2021'!DI10+0.001</f>
        <v>3.1201342281879197E-2</v>
      </c>
      <c r="K10" s="94" t="str">
        <f t="shared" si="3"/>
        <v>D</v>
      </c>
      <c r="L10" s="90">
        <f>'Рег- 2020-2021'!AQ10</f>
        <v>0.2</v>
      </c>
      <c r="M10" s="124" t="str">
        <f t="shared" si="4"/>
        <v>C</v>
      </c>
      <c r="N10" s="127">
        <f>'Рег- 2020-2021'!AS10</f>
        <v>0.79662022506315577</v>
      </c>
      <c r="O10" s="128" t="str">
        <f t="shared" si="5"/>
        <v>C</v>
      </c>
      <c r="P10" s="90">
        <f>'Рег- 2020-2021'!AU10</f>
        <v>0.16666666666666666</v>
      </c>
      <c r="Q10" s="124" t="str">
        <f t="shared" si="6"/>
        <v>C</v>
      </c>
      <c r="R10" s="132">
        <f>'Фед- 2020-2021'!BC10</f>
        <v>0</v>
      </c>
      <c r="S10" s="128" t="str">
        <f t="shared" si="7"/>
        <v>D</v>
      </c>
      <c r="T10" s="130">
        <f>'Фед- 2020-2021'!BE10</f>
        <v>1.4661904409666817E-4</v>
      </c>
      <c r="U10" s="124" t="str">
        <f t="shared" si="8"/>
        <v>D</v>
      </c>
      <c r="V10" s="132">
        <f>'Фед- 2020-2021'!BG10</f>
        <v>0</v>
      </c>
      <c r="W10" s="158" t="str">
        <f t="shared" si="9"/>
        <v>D</v>
      </c>
      <c r="X10" s="155" t="str">
        <f t="shared" si="10"/>
        <v>C</v>
      </c>
      <c r="Y10" s="523">
        <f t="shared" si="11"/>
        <v>1</v>
      </c>
      <c r="Z10" s="524">
        <f t="shared" si="12"/>
        <v>1</v>
      </c>
      <c r="AA10" s="524">
        <f t="shared" si="13"/>
        <v>4.2</v>
      </c>
      <c r="AB10" s="524">
        <f t="shared" si="14"/>
        <v>1</v>
      </c>
      <c r="AC10" s="524">
        <f t="shared" si="15"/>
        <v>2</v>
      </c>
      <c r="AD10" s="524">
        <f t="shared" si="16"/>
        <v>2</v>
      </c>
      <c r="AE10" s="524">
        <f t="shared" si="17"/>
        <v>2</v>
      </c>
      <c r="AF10" s="524">
        <f t="shared" si="18"/>
        <v>1</v>
      </c>
      <c r="AG10" s="524">
        <f t="shared" si="19"/>
        <v>1</v>
      </c>
      <c r="AH10" s="524">
        <f t="shared" si="20"/>
        <v>1</v>
      </c>
      <c r="AI10" s="527">
        <f t="shared" si="21"/>
        <v>1.6199999999999999</v>
      </c>
    </row>
    <row r="11" spans="1:35" x14ac:dyDescent="0.25">
      <c r="A11" s="77">
        <v>3</v>
      </c>
      <c r="B11" s="83">
        <f>'Мун- 2020-2021'!B11</f>
        <v>10090</v>
      </c>
      <c r="C11" s="119" t="str">
        <f>'Мун- 2020-2021'!C11</f>
        <v>МАОУ Гимназия №  9</v>
      </c>
      <c r="D11" s="122">
        <f>'Мун- 2020-2021'!DC11</f>
        <v>0.4375</v>
      </c>
      <c r="E11" s="110" t="str">
        <f t="shared" si="0"/>
        <v>B</v>
      </c>
      <c r="F11" s="115">
        <f>'Мун- 2020-2021'!DE11</f>
        <v>0.20005845389449073</v>
      </c>
      <c r="G11" s="94" t="str">
        <f t="shared" si="1"/>
        <v>D</v>
      </c>
      <c r="H11" s="113">
        <f>'Мун- 2020-2021'!DG11</f>
        <v>0.10810810810810811</v>
      </c>
      <c r="I11" s="94" t="str">
        <f t="shared" si="2"/>
        <v>C</v>
      </c>
      <c r="J11" s="107">
        <f>'Мун- 2020-2021'!DI11</f>
        <v>2.2036926742108397E-2</v>
      </c>
      <c r="K11" s="94" t="str">
        <f t="shared" si="3"/>
        <v>D</v>
      </c>
      <c r="L11" s="90">
        <f>'Рег- 2020-2021'!AQ11</f>
        <v>0.2</v>
      </c>
      <c r="M11" s="124" t="str">
        <f t="shared" si="4"/>
        <v>C</v>
      </c>
      <c r="N11" s="127">
        <f>'Рег- 2020-2021'!AS11</f>
        <v>0.26554007502105192</v>
      </c>
      <c r="O11" s="128" t="str">
        <f t="shared" si="5"/>
        <v>D</v>
      </c>
      <c r="P11" s="90">
        <f>'Рег- 2020-2021'!AU11</f>
        <v>0.5</v>
      </c>
      <c r="Q11" s="124" t="str">
        <f t="shared" si="6"/>
        <v>A</v>
      </c>
      <c r="R11" s="132">
        <f>'Фед- 2020-2021'!BC11</f>
        <v>0.16666666666666666</v>
      </c>
      <c r="S11" s="128" t="str">
        <f t="shared" si="7"/>
        <v>B</v>
      </c>
      <c r="T11" s="130">
        <f>'Фед- 2020-2021'!BE11</f>
        <v>0.14661904409666818</v>
      </c>
      <c r="U11" s="124" t="str">
        <f t="shared" si="8"/>
        <v>D</v>
      </c>
      <c r="V11" s="132">
        <f>'Фед- 2020-2021'!BG11</f>
        <v>0</v>
      </c>
      <c r="W11" s="158" t="str">
        <f t="shared" si="9"/>
        <v>D</v>
      </c>
      <c r="X11" s="155" t="str">
        <f t="shared" si="10"/>
        <v>C</v>
      </c>
      <c r="Y11" s="523">
        <f t="shared" si="11"/>
        <v>2.5</v>
      </c>
      <c r="Z11" s="524">
        <f t="shared" si="12"/>
        <v>1</v>
      </c>
      <c r="AA11" s="524">
        <f t="shared" si="13"/>
        <v>2</v>
      </c>
      <c r="AB11" s="524">
        <f t="shared" si="14"/>
        <v>1</v>
      </c>
      <c r="AC11" s="524">
        <f t="shared" si="15"/>
        <v>2</v>
      </c>
      <c r="AD11" s="524">
        <f t="shared" si="16"/>
        <v>1</v>
      </c>
      <c r="AE11" s="524">
        <f t="shared" si="17"/>
        <v>4.2</v>
      </c>
      <c r="AF11" s="524">
        <f t="shared" si="18"/>
        <v>2.5</v>
      </c>
      <c r="AG11" s="524">
        <f t="shared" si="19"/>
        <v>1</v>
      </c>
      <c r="AH11" s="524">
        <f t="shared" si="20"/>
        <v>1</v>
      </c>
      <c r="AI11" s="527">
        <f t="shared" si="21"/>
        <v>1.8199999999999998</v>
      </c>
    </row>
    <row r="12" spans="1:35" x14ac:dyDescent="0.25">
      <c r="A12" s="77">
        <v>4</v>
      </c>
      <c r="B12" s="83">
        <f>'Мун- 2020-2021'!B12</f>
        <v>10004</v>
      </c>
      <c r="C12" s="119" t="str">
        <f>'Мун- 2020-2021'!C12</f>
        <v>МАОУ Лицей № 7</v>
      </c>
      <c r="D12" s="122">
        <f>'Мун- 2020-2021'!DC12</f>
        <v>0.6875</v>
      </c>
      <c r="E12" s="110" t="str">
        <f t="shared" si="0"/>
        <v>A</v>
      </c>
      <c r="F12" s="115">
        <f>'Мун- 2020-2021'!DE12</f>
        <v>11.69530907496712</v>
      </c>
      <c r="G12" s="94" t="str">
        <f t="shared" si="1"/>
        <v>A</v>
      </c>
      <c r="H12" s="113">
        <f>'Мун- 2020-2021'!DG12</f>
        <v>2.5427646786870088E-2</v>
      </c>
      <c r="I12" s="94" t="str">
        <f t="shared" si="2"/>
        <v>D</v>
      </c>
      <c r="J12" s="107">
        <f>'Мун- 2020-2021'!DI12</f>
        <v>1.5811403508771931</v>
      </c>
      <c r="K12" s="94" t="str">
        <f t="shared" si="3"/>
        <v>A</v>
      </c>
      <c r="L12" s="90">
        <f>'Рег- 2020-2021'!AQ12</f>
        <v>0.4</v>
      </c>
      <c r="M12" s="124" t="str">
        <f t="shared" si="4"/>
        <v>A</v>
      </c>
      <c r="N12" s="127">
        <f>'Рег- 2020-2021'!AS12</f>
        <v>6.7712719130368244</v>
      </c>
      <c r="O12" s="128" t="str">
        <f t="shared" si="5"/>
        <v>A</v>
      </c>
      <c r="P12" s="90">
        <f>'Рег- 2020-2021'!AU12</f>
        <v>0.50980392156862742</v>
      </c>
      <c r="Q12" s="124" t="str">
        <f t="shared" si="6"/>
        <v>A</v>
      </c>
      <c r="R12" s="132">
        <f>'Фед- 2020-2021'!BC12</f>
        <v>0.83333333333333337</v>
      </c>
      <c r="S12" s="128" t="str">
        <f t="shared" si="7"/>
        <v>A</v>
      </c>
      <c r="T12" s="130">
        <f>'Фед- 2020-2021'!BE12</f>
        <v>5.1316665433833855</v>
      </c>
      <c r="U12" s="124" t="str">
        <f t="shared" si="8"/>
        <v>A</v>
      </c>
      <c r="V12" s="132">
        <f>'Фед- 2020-2021'!BG12</f>
        <v>0.77142857142857146</v>
      </c>
      <c r="W12" s="158" t="str">
        <f t="shared" si="9"/>
        <v>A</v>
      </c>
      <c r="X12" s="155" t="str">
        <f t="shared" si="10"/>
        <v>A</v>
      </c>
      <c r="Y12" s="523">
        <f>IF(E12="A",4.2,IF(E12="B",2.5,IF(E12="C",2,1)))</f>
        <v>4.2</v>
      </c>
      <c r="Z12" s="524">
        <f t="shared" si="12"/>
        <v>4.2</v>
      </c>
      <c r="AA12" s="524">
        <f t="shared" si="13"/>
        <v>1</v>
      </c>
      <c r="AB12" s="524">
        <f t="shared" si="14"/>
        <v>4.2</v>
      </c>
      <c r="AC12" s="524">
        <f t="shared" si="15"/>
        <v>4.2</v>
      </c>
      <c r="AD12" s="524">
        <f t="shared" si="16"/>
        <v>4.2</v>
      </c>
      <c r="AE12" s="524">
        <f t="shared" si="17"/>
        <v>4.2</v>
      </c>
      <c r="AF12" s="524">
        <f t="shared" si="18"/>
        <v>4.2</v>
      </c>
      <c r="AG12" s="524">
        <f t="shared" si="19"/>
        <v>4.2</v>
      </c>
      <c r="AH12" s="524">
        <f t="shared" si="20"/>
        <v>4.2</v>
      </c>
      <c r="AI12" s="527">
        <f t="shared" si="21"/>
        <v>3.8800000000000003</v>
      </c>
    </row>
    <row r="13" spans="1:35" x14ac:dyDescent="0.25">
      <c r="A13" s="77">
        <v>5</v>
      </c>
      <c r="B13" s="83">
        <f>'Мун- 2020-2021'!B13</f>
        <v>10001</v>
      </c>
      <c r="C13" s="119" t="str">
        <f>'Мун- 2020-2021'!C13</f>
        <v>МБОУ Лицей № 28</v>
      </c>
      <c r="D13" s="122">
        <f>'Мун- 2020-2021'!DC13</f>
        <v>0.625</v>
      </c>
      <c r="E13" s="110" t="str">
        <f t="shared" si="0"/>
        <v>A</v>
      </c>
      <c r="F13" s="115">
        <f>'Мун- 2020-2021'!DE13</f>
        <v>4.3255881923133135</v>
      </c>
      <c r="G13" s="94" t="str">
        <f t="shared" si="1"/>
        <v>A</v>
      </c>
      <c r="H13" s="113">
        <f>'Мун- 2020-2021'!DG13</f>
        <v>1.4999999999999999E-2</v>
      </c>
      <c r="I13" s="94" t="str">
        <f t="shared" si="2"/>
        <v>D</v>
      </c>
      <c r="J13" s="107">
        <f>'Мун- 2020-2021'!DI13</f>
        <v>1.0191082802547771</v>
      </c>
      <c r="K13" s="94" t="str">
        <f t="shared" si="3"/>
        <v>A</v>
      </c>
      <c r="L13" s="90">
        <f>'Рег- 2020-2021'!AQ13</f>
        <v>0.4</v>
      </c>
      <c r="M13" s="124" t="str">
        <f t="shared" si="4"/>
        <v>A</v>
      </c>
      <c r="N13" s="127">
        <f>'Рег- 2020-2021'!AS13</f>
        <v>0.39831011253157789</v>
      </c>
      <c r="O13" s="128" t="str">
        <f t="shared" si="5"/>
        <v>D</v>
      </c>
      <c r="P13" s="90">
        <f>'Рег- 2020-2021'!AU13</f>
        <v>0.33333333333333331</v>
      </c>
      <c r="Q13" s="124" t="str">
        <f t="shared" si="6"/>
        <v>B</v>
      </c>
      <c r="R13" s="132">
        <f>'Фед- 2020-2021'!BC13</f>
        <v>0.16666666666666666</v>
      </c>
      <c r="S13" s="128" t="str">
        <f t="shared" si="7"/>
        <v>B</v>
      </c>
      <c r="T13" s="130">
        <f>'Фед- 2020-2021'!BE13</f>
        <v>0.4398571322900045</v>
      </c>
      <c r="U13" s="124" t="str">
        <f t="shared" si="8"/>
        <v>D</v>
      </c>
      <c r="V13" s="132">
        <f>'Фед- 2020-2021'!BG13</f>
        <v>0</v>
      </c>
      <c r="W13" s="158" t="str">
        <f t="shared" si="9"/>
        <v>D</v>
      </c>
      <c r="X13" s="155" t="str">
        <f t="shared" si="10"/>
        <v>B</v>
      </c>
      <c r="Y13" s="523">
        <f t="shared" si="11"/>
        <v>4.2</v>
      </c>
      <c r="Z13" s="524">
        <f t="shared" si="12"/>
        <v>4.2</v>
      </c>
      <c r="AA13" s="524">
        <f t="shared" si="13"/>
        <v>1</v>
      </c>
      <c r="AB13" s="524">
        <f t="shared" si="14"/>
        <v>4.2</v>
      </c>
      <c r="AC13" s="524">
        <f t="shared" si="15"/>
        <v>4.2</v>
      </c>
      <c r="AD13" s="524">
        <f t="shared" si="16"/>
        <v>1</v>
      </c>
      <c r="AE13" s="524">
        <f t="shared" si="17"/>
        <v>2.5</v>
      </c>
      <c r="AF13" s="524">
        <f t="shared" si="18"/>
        <v>2.5</v>
      </c>
      <c r="AG13" s="524">
        <f t="shared" si="19"/>
        <v>1</v>
      </c>
      <c r="AH13" s="524">
        <f t="shared" si="20"/>
        <v>1</v>
      </c>
      <c r="AI13" s="527">
        <f t="shared" si="21"/>
        <v>2.58</v>
      </c>
    </row>
    <row r="14" spans="1:35" x14ac:dyDescent="0.25">
      <c r="A14" s="77">
        <v>6</v>
      </c>
      <c r="B14" s="83">
        <f>'Мун- 2020-2021'!B14</f>
        <v>10120</v>
      </c>
      <c r="C14" s="119" t="str">
        <f>'Мун- 2020-2021'!C14</f>
        <v>МБОУ СШ  № 12</v>
      </c>
      <c r="D14" s="122">
        <f>'Мун- 2020-2021'!DC14</f>
        <v>0.6875</v>
      </c>
      <c r="E14" s="110" t="str">
        <f t="shared" si="0"/>
        <v>A</v>
      </c>
      <c r="F14" s="115">
        <f>'Мун- 2020-2021'!DE14</f>
        <v>1.8978518193774661</v>
      </c>
      <c r="G14" s="94" t="str">
        <f t="shared" si="1"/>
        <v>A</v>
      </c>
      <c r="H14" s="113">
        <f>'Мун- 2020-2021'!DG14</f>
        <v>2.8490028490028491E-2</v>
      </c>
      <c r="I14" s="94" t="str">
        <f t="shared" si="2"/>
        <v>D</v>
      </c>
      <c r="J14" s="107">
        <f>'Мун- 2020-2021'!DI14</f>
        <v>0.42391304347826086</v>
      </c>
      <c r="K14" s="94" t="str">
        <f t="shared" si="3"/>
        <v>A</v>
      </c>
      <c r="L14" s="90">
        <f>'Рег- 2020-2021'!AQ14</f>
        <v>0.4</v>
      </c>
      <c r="M14" s="124" t="str">
        <f t="shared" si="4"/>
        <v>A</v>
      </c>
      <c r="N14" s="127">
        <f>'Рег- 2020-2021'!AS14</f>
        <v>0.26554007502105192</v>
      </c>
      <c r="O14" s="128" t="str">
        <f t="shared" si="5"/>
        <v>D</v>
      </c>
      <c r="P14" s="90">
        <f>'Рег- 2020-2021'!AU14</f>
        <v>0.5</v>
      </c>
      <c r="Q14" s="124" t="str">
        <f t="shared" si="6"/>
        <v>A</v>
      </c>
      <c r="R14" s="132">
        <f>'Фед- 2020-2021'!BC14</f>
        <v>0</v>
      </c>
      <c r="S14" s="128" t="str">
        <f t="shared" si="7"/>
        <v>D</v>
      </c>
      <c r="T14" s="130">
        <f>'Фед- 2020-2021'!BE14</f>
        <v>1.4661904409666817E-4</v>
      </c>
      <c r="U14" s="124" t="str">
        <f t="shared" si="8"/>
        <v>D</v>
      </c>
      <c r="V14" s="132">
        <f>'Фед- 2020-2021'!BG14</f>
        <v>0</v>
      </c>
      <c r="W14" s="158" t="str">
        <f t="shared" si="9"/>
        <v>D</v>
      </c>
      <c r="X14" s="155" t="str">
        <f t="shared" si="10"/>
        <v>B</v>
      </c>
      <c r="Y14" s="523">
        <f t="shared" si="11"/>
        <v>4.2</v>
      </c>
      <c r="Z14" s="524">
        <f t="shared" si="12"/>
        <v>4.2</v>
      </c>
      <c r="AA14" s="524">
        <f t="shared" si="13"/>
        <v>1</v>
      </c>
      <c r="AB14" s="524">
        <f t="shared" si="14"/>
        <v>4.2</v>
      </c>
      <c r="AC14" s="524">
        <f t="shared" si="15"/>
        <v>4.2</v>
      </c>
      <c r="AD14" s="524">
        <f t="shared" si="16"/>
        <v>1</v>
      </c>
      <c r="AE14" s="524">
        <f t="shared" si="17"/>
        <v>4.2</v>
      </c>
      <c r="AF14" s="524">
        <f t="shared" si="18"/>
        <v>1</v>
      </c>
      <c r="AG14" s="524">
        <f t="shared" si="19"/>
        <v>1</v>
      </c>
      <c r="AH14" s="524">
        <f t="shared" si="20"/>
        <v>1</v>
      </c>
      <c r="AI14" s="527">
        <f t="shared" si="21"/>
        <v>2.6</v>
      </c>
    </row>
    <row r="15" spans="1:35" x14ac:dyDescent="0.25">
      <c r="A15" s="77">
        <v>7</v>
      </c>
      <c r="B15" s="83">
        <f>'Мун- 2020-2021'!B15</f>
        <v>10190</v>
      </c>
      <c r="C15" s="119" t="str">
        <f>'Мун- 2020-2021'!C15</f>
        <v>МБОУ СШ № 19</v>
      </c>
      <c r="D15" s="122">
        <f>'Мун- 2020-2021'!DC15+0.005</f>
        <v>0.38</v>
      </c>
      <c r="E15" s="110" t="str">
        <f t="shared" si="0"/>
        <v>B</v>
      </c>
      <c r="F15" s="115">
        <f>'Мун- 2020-2021'!DE15</f>
        <v>2.8332602659652202</v>
      </c>
      <c r="G15" s="94" t="str">
        <f t="shared" si="1"/>
        <v>A</v>
      </c>
      <c r="H15" s="113">
        <f>'Мун- 2020-2021'!DG15</f>
        <v>7.6335877862595417E-3</v>
      </c>
      <c r="I15" s="94" t="str">
        <f t="shared" si="2"/>
        <v>D</v>
      </c>
      <c r="J15" s="107">
        <f>'Мун- 2020-2021'!DI15</f>
        <v>0.44444444444444442</v>
      </c>
      <c r="K15" s="94" t="str">
        <f t="shared" si="3"/>
        <v>A</v>
      </c>
      <c r="L15" s="90">
        <f>'Рег- 2020-2021'!AQ15</f>
        <v>0</v>
      </c>
      <c r="M15" s="124" t="str">
        <f t="shared" si="4"/>
        <v>D</v>
      </c>
      <c r="N15" s="127">
        <f>'Рег- 2020-2021'!AS15</f>
        <v>1.3277003751052595E-4</v>
      </c>
      <c r="O15" s="128" t="str">
        <f t="shared" si="5"/>
        <v>D</v>
      </c>
      <c r="P15" s="90">
        <f>'Рег- 2020-2021'!AU15</f>
        <v>0</v>
      </c>
      <c r="Q15" s="124" t="str">
        <f t="shared" si="6"/>
        <v>D</v>
      </c>
      <c r="R15" s="132">
        <f>'Фед- 2020-2021'!BC15</f>
        <v>0</v>
      </c>
      <c r="S15" s="128" t="str">
        <f t="shared" si="7"/>
        <v>D</v>
      </c>
      <c r="T15" s="130">
        <f>'Фед- 2020-2021'!BE15</f>
        <v>1.4661904409666817E-4</v>
      </c>
      <c r="U15" s="124" t="str">
        <f t="shared" si="8"/>
        <v>D</v>
      </c>
      <c r="V15" s="132">
        <f>'Фед- 2020-2021'!BG15</f>
        <v>0</v>
      </c>
      <c r="W15" s="158" t="str">
        <f t="shared" si="9"/>
        <v>D</v>
      </c>
      <c r="X15" s="155" t="str">
        <f t="shared" si="10"/>
        <v>C</v>
      </c>
      <c r="Y15" s="523">
        <f t="shared" si="11"/>
        <v>2.5</v>
      </c>
      <c r="Z15" s="524">
        <f t="shared" si="12"/>
        <v>4.2</v>
      </c>
      <c r="AA15" s="524">
        <f t="shared" si="13"/>
        <v>1</v>
      </c>
      <c r="AB15" s="524">
        <f t="shared" si="14"/>
        <v>4.2</v>
      </c>
      <c r="AC15" s="524">
        <f t="shared" si="15"/>
        <v>1</v>
      </c>
      <c r="AD15" s="524">
        <f t="shared" si="16"/>
        <v>1</v>
      </c>
      <c r="AE15" s="524">
        <f t="shared" si="17"/>
        <v>1</v>
      </c>
      <c r="AF15" s="524">
        <f t="shared" si="18"/>
        <v>1</v>
      </c>
      <c r="AG15" s="524">
        <f t="shared" si="19"/>
        <v>1</v>
      </c>
      <c r="AH15" s="524">
        <f t="shared" si="20"/>
        <v>1</v>
      </c>
      <c r="AI15" s="527">
        <f t="shared" si="21"/>
        <v>1.7899999999999998</v>
      </c>
    </row>
    <row r="16" spans="1:35" x14ac:dyDescent="0.25">
      <c r="A16" s="77">
        <v>8</v>
      </c>
      <c r="B16" s="83">
        <f>'Мун- 2020-2021'!B16</f>
        <v>10320</v>
      </c>
      <c r="C16" s="119" t="str">
        <f>'Мун- 2020-2021'!C16</f>
        <v>МАОУ СШ № 32</v>
      </c>
      <c r="D16" s="122">
        <f>'Мун- 2020-2021'!DC16</f>
        <v>0.4375</v>
      </c>
      <c r="E16" s="110" t="str">
        <f t="shared" si="0"/>
        <v>B</v>
      </c>
      <c r="F16" s="115">
        <f>'Мун- 2020-2021'!DE16</f>
        <v>3.6497150372643579</v>
      </c>
      <c r="G16" s="94" t="str">
        <f t="shared" si="1"/>
        <v>A</v>
      </c>
      <c r="H16" s="113">
        <f>'Мун- 2020-2021'!DG16</f>
        <v>1.4814814814814814E-3</v>
      </c>
      <c r="I16" s="94" t="str">
        <f t="shared" si="2"/>
        <v>D</v>
      </c>
      <c r="J16" s="107">
        <f>'Мун- 2020-2021'!DI16</f>
        <v>0.73529411764705888</v>
      </c>
      <c r="K16" s="94" t="str">
        <f t="shared" si="3"/>
        <v>A</v>
      </c>
      <c r="L16" s="90">
        <f>'Рег- 2020-2021'!AQ16</f>
        <v>0</v>
      </c>
      <c r="M16" s="124" t="str">
        <f t="shared" si="4"/>
        <v>D</v>
      </c>
      <c r="N16" s="127">
        <f>'Рег- 2020-2021'!AS16</f>
        <v>1.3277003751052595E-4</v>
      </c>
      <c r="O16" s="128" t="str">
        <f t="shared" si="5"/>
        <v>D</v>
      </c>
      <c r="P16" s="90">
        <f>'Рег- 2020-2021'!AU16</f>
        <v>0</v>
      </c>
      <c r="Q16" s="124" t="str">
        <f t="shared" si="6"/>
        <v>D</v>
      </c>
      <c r="R16" s="132">
        <f>'Фед- 2020-2021'!BC16</f>
        <v>0</v>
      </c>
      <c r="S16" s="128" t="str">
        <f t="shared" si="7"/>
        <v>D</v>
      </c>
      <c r="T16" s="130">
        <f>'Фед- 2020-2021'!BE16</f>
        <v>1.4661904409666817E-4</v>
      </c>
      <c r="U16" s="124" t="str">
        <f t="shared" si="8"/>
        <v>D</v>
      </c>
      <c r="V16" s="132">
        <f>'Фед- 2020-2021'!BG16</f>
        <v>0</v>
      </c>
      <c r="W16" s="158" t="str">
        <f t="shared" si="9"/>
        <v>D</v>
      </c>
      <c r="X16" s="155" t="str">
        <f t="shared" si="10"/>
        <v>C</v>
      </c>
      <c r="Y16" s="523">
        <f t="shared" si="11"/>
        <v>2.5</v>
      </c>
      <c r="Z16" s="524">
        <f t="shared" si="12"/>
        <v>4.2</v>
      </c>
      <c r="AA16" s="524">
        <f t="shared" si="13"/>
        <v>1</v>
      </c>
      <c r="AB16" s="524">
        <f t="shared" si="14"/>
        <v>4.2</v>
      </c>
      <c r="AC16" s="524">
        <f t="shared" si="15"/>
        <v>1</v>
      </c>
      <c r="AD16" s="524">
        <f t="shared" si="16"/>
        <v>1</v>
      </c>
      <c r="AE16" s="524">
        <f t="shared" si="17"/>
        <v>1</v>
      </c>
      <c r="AF16" s="524">
        <f t="shared" si="18"/>
        <v>1</v>
      </c>
      <c r="AG16" s="524">
        <f t="shared" si="19"/>
        <v>1</v>
      </c>
      <c r="AH16" s="524">
        <f t="shared" si="20"/>
        <v>1</v>
      </c>
      <c r="AI16" s="527">
        <f t="shared" si="21"/>
        <v>1.7899999999999998</v>
      </c>
    </row>
    <row r="17" spans="1:35" ht="15.75" thickBot="1" x14ac:dyDescent="0.3">
      <c r="A17" s="77">
        <v>9</v>
      </c>
      <c r="B17" s="83">
        <f>'Мун- 2020-2021'!B17</f>
        <v>10860</v>
      </c>
      <c r="C17" s="747" t="str">
        <f>'Мун- 2020-2021'!C17</f>
        <v>МБОУ СШ № 86</v>
      </c>
      <c r="D17" s="122">
        <f>'Мун- 2020-2021'!DC17</f>
        <v>0.1875</v>
      </c>
      <c r="E17" s="110" t="str">
        <f t="shared" si="0"/>
        <v>D</v>
      </c>
      <c r="F17" s="115">
        <f>'Мун- 2020-2021'!DE17</f>
        <v>1.6220955721174924E-2</v>
      </c>
      <c r="G17" s="94" t="str">
        <f t="shared" si="1"/>
        <v>D</v>
      </c>
      <c r="H17" s="113">
        <f>'Мун- 2020-2021'!DG17</f>
        <v>0</v>
      </c>
      <c r="I17" s="94" t="str">
        <f t="shared" si="2"/>
        <v>D</v>
      </c>
      <c r="J17" s="107">
        <f>'Мун- 2020-2021'!DI17+0.006</f>
        <v>9.2930845225027443E-3</v>
      </c>
      <c r="K17" s="94" t="str">
        <f t="shared" si="3"/>
        <v>D</v>
      </c>
      <c r="L17" s="90">
        <f>'Рег- 2020-2021'!AQ17</f>
        <v>0</v>
      </c>
      <c r="M17" s="124" t="str">
        <f t="shared" si="4"/>
        <v>D</v>
      </c>
      <c r="N17" s="127">
        <f>'Рег- 2020-2021'!AS17</f>
        <v>1.3277003751052595E-4</v>
      </c>
      <c r="O17" s="128" t="str">
        <f t="shared" si="5"/>
        <v>D</v>
      </c>
      <c r="P17" s="90">
        <f>'Рег- 2020-2021'!AU17</f>
        <v>0</v>
      </c>
      <c r="Q17" s="124" t="str">
        <f t="shared" si="6"/>
        <v>D</v>
      </c>
      <c r="R17" s="132">
        <f>'Фед- 2020-2021'!BC17</f>
        <v>0</v>
      </c>
      <c r="S17" s="128" t="str">
        <f t="shared" si="7"/>
        <v>D</v>
      </c>
      <c r="T17" s="130">
        <f>'Фед- 2020-2021'!BE17</f>
        <v>1.4661904409666817E-4</v>
      </c>
      <c r="U17" s="124" t="str">
        <f t="shared" si="8"/>
        <v>D</v>
      </c>
      <c r="V17" s="132">
        <f>'Фед- 2020-2021'!BG17</f>
        <v>0</v>
      </c>
      <c r="W17" s="158" t="str">
        <f t="shared" si="9"/>
        <v>D</v>
      </c>
      <c r="X17" s="155" t="str">
        <f t="shared" si="10"/>
        <v>D</v>
      </c>
      <c r="Y17" s="523">
        <f t="shared" si="11"/>
        <v>1</v>
      </c>
      <c r="Z17" s="524">
        <f t="shared" si="12"/>
        <v>1</v>
      </c>
      <c r="AA17" s="524">
        <f t="shared" si="13"/>
        <v>1</v>
      </c>
      <c r="AB17" s="524">
        <f t="shared" si="14"/>
        <v>1</v>
      </c>
      <c r="AC17" s="524">
        <f t="shared" si="15"/>
        <v>1</v>
      </c>
      <c r="AD17" s="524">
        <f t="shared" si="16"/>
        <v>1</v>
      </c>
      <c r="AE17" s="524">
        <f t="shared" si="17"/>
        <v>1</v>
      </c>
      <c r="AF17" s="524">
        <f t="shared" si="18"/>
        <v>1</v>
      </c>
      <c r="AG17" s="524">
        <f t="shared" si="19"/>
        <v>1</v>
      </c>
      <c r="AH17" s="524">
        <f t="shared" si="20"/>
        <v>1</v>
      </c>
      <c r="AI17" s="527">
        <f t="shared" si="21"/>
        <v>1</v>
      </c>
    </row>
    <row r="18" spans="1:35" ht="16.5" thickBot="1" x14ac:dyDescent="0.3">
      <c r="A18" s="7"/>
      <c r="B18" s="85"/>
      <c r="C18" s="506" t="str">
        <f>'Мун- 2020-2021'!C18</f>
        <v>Кировский район</v>
      </c>
      <c r="D18" s="190">
        <f>'Мун- 2020-2021'!DC18</f>
        <v>0.34375</v>
      </c>
      <c r="E18" s="191" t="str">
        <f t="shared" si="0"/>
        <v>C</v>
      </c>
      <c r="F18" s="192">
        <f>'Мун- 2020-2021'!DE18</f>
        <v>0.46905596960397489</v>
      </c>
      <c r="G18" s="193" t="str">
        <f t="shared" si="1"/>
        <v>D</v>
      </c>
      <c r="H18" s="194">
        <f>'Мун- 2020-2021'!DG18</f>
        <v>7.0124879923150821E-2</v>
      </c>
      <c r="I18" s="193" t="str">
        <f t="shared" si="2"/>
        <v>C</v>
      </c>
      <c r="J18" s="195">
        <f>'Мун- 2020-2021'!DI18</f>
        <v>8.6967418546365916E-2</v>
      </c>
      <c r="K18" s="193" t="str">
        <f t="shared" si="3"/>
        <v>C</v>
      </c>
      <c r="L18" s="196">
        <f>'Рег- 2020-2021'!AQ18</f>
        <v>0.21666666666666667</v>
      </c>
      <c r="M18" s="197" t="str">
        <f t="shared" si="4"/>
        <v>B</v>
      </c>
      <c r="N18" s="195">
        <f>'Рег- 2020-2021'!AS18</f>
        <v>1.4494062428232419</v>
      </c>
      <c r="O18" s="198" t="str">
        <f t="shared" si="5"/>
        <v>B</v>
      </c>
      <c r="P18" s="196">
        <f>'Рег- 2020-2021'!AU18</f>
        <v>0.14503816793893129</v>
      </c>
      <c r="Q18" s="197" t="str">
        <f t="shared" si="6"/>
        <v>C</v>
      </c>
      <c r="R18" s="195">
        <f>'Фед- 2020-2021'!BC18</f>
        <v>0.16666666666666666</v>
      </c>
      <c r="S18" s="198" t="str">
        <f t="shared" si="7"/>
        <v>B</v>
      </c>
      <c r="T18" s="196">
        <f>'Фед- 2020-2021'!BE18</f>
        <v>0.25658332716916926</v>
      </c>
      <c r="U18" s="197" t="str">
        <f t="shared" si="8"/>
        <v>D</v>
      </c>
      <c r="V18" s="195">
        <f>'Фед- 2020-2021'!BG18</f>
        <v>0.23809523809523808</v>
      </c>
      <c r="W18" s="191" t="str">
        <f t="shared" si="9"/>
        <v>B</v>
      </c>
      <c r="X18" s="199" t="str">
        <f t="shared" si="10"/>
        <v>C</v>
      </c>
      <c r="Y18" s="523">
        <f t="shared" si="11"/>
        <v>2</v>
      </c>
      <c r="Z18" s="524">
        <f t="shared" si="12"/>
        <v>1</v>
      </c>
      <c r="AA18" s="524">
        <f t="shared" si="13"/>
        <v>2</v>
      </c>
      <c r="AB18" s="524">
        <f t="shared" si="14"/>
        <v>2</v>
      </c>
      <c r="AC18" s="524">
        <f t="shared" si="15"/>
        <v>2.5</v>
      </c>
      <c r="AD18" s="524">
        <f t="shared" si="16"/>
        <v>2.5</v>
      </c>
      <c r="AE18" s="524">
        <f t="shared" si="17"/>
        <v>2</v>
      </c>
      <c r="AF18" s="524">
        <f t="shared" si="18"/>
        <v>2.5</v>
      </c>
      <c r="AG18" s="524">
        <f t="shared" si="19"/>
        <v>1</v>
      </c>
      <c r="AH18" s="524">
        <f t="shared" si="20"/>
        <v>2.5</v>
      </c>
      <c r="AI18" s="527">
        <f t="shared" si="21"/>
        <v>2</v>
      </c>
    </row>
    <row r="19" spans="1:35" x14ac:dyDescent="0.25">
      <c r="A19" s="77">
        <v>1</v>
      </c>
      <c r="B19" s="8">
        <f>'Мун- 2020-2021'!B19</f>
        <v>20040</v>
      </c>
      <c r="C19" s="118" t="str">
        <f>'Мун- 2020-2021'!C19</f>
        <v>МАОУ Гимназия № 4</v>
      </c>
      <c r="D19" s="121">
        <f>'Мун- 2020-2021'!DC19</f>
        <v>0.4375</v>
      </c>
      <c r="E19" s="109" t="str">
        <f t="shared" si="0"/>
        <v>B</v>
      </c>
      <c r="F19" s="114">
        <f>'Мун- 2020-2021'!DE19</f>
        <v>0.22168639485605729</v>
      </c>
      <c r="G19" s="106" t="str">
        <f t="shared" si="1"/>
        <v>D</v>
      </c>
      <c r="H19" s="112">
        <f>'Мун- 2020-2021'!DG19</f>
        <v>0.14634146341463414</v>
      </c>
      <c r="I19" s="106" t="str">
        <f t="shared" si="2"/>
        <v>B</v>
      </c>
      <c r="J19" s="105">
        <f>'Мун- 2020-2021'!DI19</f>
        <v>3.8533834586466163E-2</v>
      </c>
      <c r="K19" s="106" t="str">
        <f t="shared" si="3"/>
        <v>D</v>
      </c>
      <c r="L19" s="130">
        <f>'Рег- 2020-2021'!AQ19</f>
        <v>0.2</v>
      </c>
      <c r="M19" s="131" t="str">
        <f t="shared" si="4"/>
        <v>C</v>
      </c>
      <c r="N19" s="132">
        <f>'Рег- 2020-2021'!AS19</f>
        <v>0.39831011253157789</v>
      </c>
      <c r="O19" s="133" t="str">
        <f t="shared" si="5"/>
        <v>D</v>
      </c>
      <c r="P19" s="130">
        <f>'Рег- 2020-2021'!AU19</f>
        <v>0</v>
      </c>
      <c r="Q19" s="131" t="str">
        <f t="shared" si="6"/>
        <v>D</v>
      </c>
      <c r="R19" s="132">
        <f>'Фед- 2020-2021'!BC19</f>
        <v>0.16666666666666666</v>
      </c>
      <c r="S19" s="133" t="str">
        <f t="shared" si="7"/>
        <v>B</v>
      </c>
      <c r="T19" s="130">
        <f>'Фед- 2020-2021'!BE19</f>
        <v>0.14661904409666818</v>
      </c>
      <c r="U19" s="131" t="str">
        <f t="shared" si="8"/>
        <v>D</v>
      </c>
      <c r="V19" s="132">
        <f>'Фед- 2020-2021'!BG19</f>
        <v>1</v>
      </c>
      <c r="W19" s="157" t="str">
        <f t="shared" si="9"/>
        <v>A</v>
      </c>
      <c r="X19" s="153" t="str">
        <f t="shared" si="10"/>
        <v>C</v>
      </c>
      <c r="Y19" s="523">
        <f t="shared" si="11"/>
        <v>2.5</v>
      </c>
      <c r="Z19" s="524">
        <f t="shared" si="12"/>
        <v>1</v>
      </c>
      <c r="AA19" s="524">
        <f t="shared" si="13"/>
        <v>2.5</v>
      </c>
      <c r="AB19" s="524">
        <f t="shared" si="14"/>
        <v>1</v>
      </c>
      <c r="AC19" s="524">
        <f t="shared" si="15"/>
        <v>2</v>
      </c>
      <c r="AD19" s="524">
        <f t="shared" si="16"/>
        <v>1</v>
      </c>
      <c r="AE19" s="524">
        <f t="shared" si="17"/>
        <v>1</v>
      </c>
      <c r="AF19" s="524">
        <f t="shared" si="18"/>
        <v>2.5</v>
      </c>
      <c r="AG19" s="524">
        <f t="shared" si="19"/>
        <v>1</v>
      </c>
      <c r="AH19" s="524">
        <f t="shared" si="20"/>
        <v>4.2</v>
      </c>
      <c r="AI19" s="527">
        <f t="shared" si="21"/>
        <v>1.8699999999999999</v>
      </c>
    </row>
    <row r="20" spans="1:35" x14ac:dyDescent="0.25">
      <c r="A20" s="78">
        <v>2</v>
      </c>
      <c r="B20" s="83">
        <f>'Мун- 2020-2021'!B20</f>
        <v>20061</v>
      </c>
      <c r="C20" s="119" t="str">
        <f>'Мун- 2020-2021'!C20</f>
        <v>МАОУ Гимназия № 6</v>
      </c>
      <c r="D20" s="122">
        <f>'Мун- 2020-2021'!DC20</f>
        <v>0.3125</v>
      </c>
      <c r="E20" s="110" t="str">
        <f t="shared" si="0"/>
        <v>C</v>
      </c>
      <c r="F20" s="115">
        <f>'Мун- 2020-2021'!DE20</f>
        <v>0.27575624725997372</v>
      </c>
      <c r="G20" s="94" t="str">
        <f t="shared" si="1"/>
        <v>D</v>
      </c>
      <c r="H20" s="113">
        <f>'Мун- 2020-2021'!DG20</f>
        <v>0.31372549019607843</v>
      </c>
      <c r="I20" s="94" t="str">
        <f t="shared" si="2"/>
        <v>A</v>
      </c>
      <c r="J20" s="107">
        <f>'Мун- 2020-2021'!DI20</f>
        <v>7.1129707112970716E-2</v>
      </c>
      <c r="K20" s="94" t="str">
        <f t="shared" si="3"/>
        <v>D</v>
      </c>
      <c r="L20" s="90">
        <f>'Рег- 2020-2021'!AQ20</f>
        <v>0.4</v>
      </c>
      <c r="M20" s="124" t="str">
        <f t="shared" si="4"/>
        <v>A</v>
      </c>
      <c r="N20" s="127">
        <f>'Рег- 2020-2021'!AS20</f>
        <v>1.5932404501263115</v>
      </c>
      <c r="O20" s="128" t="str">
        <f t="shared" si="5"/>
        <v>A</v>
      </c>
      <c r="P20" s="90">
        <f>'Рег- 2020-2021'!AU20</f>
        <v>0.41666666666666669</v>
      </c>
      <c r="Q20" s="124" t="str">
        <f t="shared" si="6"/>
        <v>A</v>
      </c>
      <c r="R20" s="132">
        <f>'Фед- 2020-2021'!BC20</f>
        <v>0.16666666666666666</v>
      </c>
      <c r="S20" s="128" t="str">
        <f t="shared" si="7"/>
        <v>B</v>
      </c>
      <c r="T20" s="130">
        <f>'Фед- 2020-2021'!BE20</f>
        <v>0.4398571322900045</v>
      </c>
      <c r="U20" s="124" t="str">
        <f t="shared" si="8"/>
        <v>D</v>
      </c>
      <c r="V20" s="132">
        <f>'Фед- 2020-2021'!BG20</f>
        <v>0.33333333333333331</v>
      </c>
      <c r="W20" s="158" t="str">
        <f t="shared" si="9"/>
        <v>B</v>
      </c>
      <c r="X20" s="155" t="str">
        <f t="shared" si="10"/>
        <v>B</v>
      </c>
      <c r="Y20" s="523">
        <f t="shared" si="11"/>
        <v>2</v>
      </c>
      <c r="Z20" s="524">
        <f t="shared" si="12"/>
        <v>1</v>
      </c>
      <c r="AA20" s="524">
        <f t="shared" si="13"/>
        <v>4.2</v>
      </c>
      <c r="AB20" s="524">
        <f t="shared" si="14"/>
        <v>1</v>
      </c>
      <c r="AC20" s="524">
        <f t="shared" si="15"/>
        <v>4.2</v>
      </c>
      <c r="AD20" s="524">
        <f t="shared" si="16"/>
        <v>4.2</v>
      </c>
      <c r="AE20" s="524">
        <f t="shared" si="17"/>
        <v>4.2</v>
      </c>
      <c r="AF20" s="524">
        <f t="shared" si="18"/>
        <v>2.5</v>
      </c>
      <c r="AG20" s="524">
        <f t="shared" si="19"/>
        <v>1</v>
      </c>
      <c r="AH20" s="524">
        <f t="shared" si="20"/>
        <v>2.5</v>
      </c>
      <c r="AI20" s="527">
        <f t="shared" si="21"/>
        <v>2.6799999999999997</v>
      </c>
    </row>
    <row r="21" spans="1:35" x14ac:dyDescent="0.25">
      <c r="A21" s="78">
        <v>3</v>
      </c>
      <c r="B21" s="83">
        <f>'Мун- 2020-2021'!B21</f>
        <v>21020</v>
      </c>
      <c r="C21" s="119" t="str">
        <f>'Мун- 2020-2021'!C21</f>
        <v>МАОУ Гимназия № 10</v>
      </c>
      <c r="D21" s="122">
        <f>'Мун- 2020-2021'!DC21</f>
        <v>0.5</v>
      </c>
      <c r="E21" s="110" t="str">
        <f t="shared" si="0"/>
        <v>B</v>
      </c>
      <c r="F21" s="115">
        <f>'Мун- 2020-2021'!DE21</f>
        <v>0.5244775683179892</v>
      </c>
      <c r="G21" s="94" t="str">
        <f t="shared" si="1"/>
        <v>C</v>
      </c>
      <c r="H21" s="113">
        <f>'Мун- 2020-2021'!DG21</f>
        <v>2.0618556701030927E-2</v>
      </c>
      <c r="I21" s="94" t="str">
        <f t="shared" si="2"/>
        <v>D</v>
      </c>
      <c r="J21" s="107">
        <f>'Мун- 2020-2021'!DI21+0.006</f>
        <v>0.10309709709709711</v>
      </c>
      <c r="K21" s="94" t="str">
        <f t="shared" si="3"/>
        <v>C</v>
      </c>
      <c r="L21" s="90">
        <f>'Рег- 2020-2021'!AQ21</f>
        <v>0.4</v>
      </c>
      <c r="M21" s="124" t="str">
        <f t="shared" si="4"/>
        <v>A</v>
      </c>
      <c r="N21" s="127">
        <f>'Рег- 2020-2021'!AS21</f>
        <v>0.53108015004210385</v>
      </c>
      <c r="O21" s="128" t="str">
        <f t="shared" si="5"/>
        <v>C</v>
      </c>
      <c r="P21" s="90">
        <f>'Рег- 2020-2021'!AU21</f>
        <v>0.25</v>
      </c>
      <c r="Q21" s="124" t="str">
        <f t="shared" si="6"/>
        <v>C</v>
      </c>
      <c r="R21" s="132">
        <f>'Фед- 2020-2021'!BC21</f>
        <v>0.16666666666666666</v>
      </c>
      <c r="S21" s="128" t="str">
        <f t="shared" si="7"/>
        <v>B</v>
      </c>
      <c r="T21" s="130">
        <f>'Фед- 2020-2021'!BE21</f>
        <v>0.14661904409666818</v>
      </c>
      <c r="U21" s="124" t="str">
        <f t="shared" si="8"/>
        <v>D</v>
      </c>
      <c r="V21" s="132">
        <f>'Фед- 2020-2021'!BG21</f>
        <v>1</v>
      </c>
      <c r="W21" s="158" t="str">
        <f t="shared" si="9"/>
        <v>A</v>
      </c>
      <c r="X21" s="155" t="str">
        <f t="shared" si="10"/>
        <v>C</v>
      </c>
      <c r="Y21" s="523">
        <f t="shared" si="11"/>
        <v>2.5</v>
      </c>
      <c r="Z21" s="524">
        <f t="shared" si="12"/>
        <v>2</v>
      </c>
      <c r="AA21" s="524">
        <f t="shared" si="13"/>
        <v>1</v>
      </c>
      <c r="AB21" s="524">
        <f t="shared" si="14"/>
        <v>2</v>
      </c>
      <c r="AC21" s="524">
        <f t="shared" si="15"/>
        <v>4.2</v>
      </c>
      <c r="AD21" s="524">
        <f t="shared" si="16"/>
        <v>2</v>
      </c>
      <c r="AE21" s="524">
        <f t="shared" si="17"/>
        <v>2</v>
      </c>
      <c r="AF21" s="524">
        <f t="shared" si="18"/>
        <v>2.5</v>
      </c>
      <c r="AG21" s="524">
        <f t="shared" si="19"/>
        <v>1</v>
      </c>
      <c r="AH21" s="524">
        <f t="shared" si="20"/>
        <v>4.2</v>
      </c>
      <c r="AI21" s="527">
        <f t="shared" si="21"/>
        <v>2.34</v>
      </c>
    </row>
    <row r="22" spans="1:35" x14ac:dyDescent="0.25">
      <c r="A22" s="78">
        <v>4</v>
      </c>
      <c r="B22" s="83">
        <f>'Мун- 2020-2021'!B22</f>
        <v>20060</v>
      </c>
      <c r="C22" s="119" t="str">
        <f>'Мун- 2020-2021'!C22</f>
        <v>МАОУ Лицей № 6 "Перспектива"</v>
      </c>
      <c r="D22" s="122">
        <f>'Мун- 2020-2021'!DC22</f>
        <v>0.5</v>
      </c>
      <c r="E22" s="110" t="str">
        <f t="shared" si="0"/>
        <v>B</v>
      </c>
      <c r="F22" s="115">
        <f>'Мун- 2020-2021'!DE22</f>
        <v>0.90296653514540415</v>
      </c>
      <c r="G22" s="94" t="str">
        <f t="shared" si="1"/>
        <v>C</v>
      </c>
      <c r="H22" s="113">
        <f>'Мун- 2020-2021'!DG22</f>
        <v>0.21556886227544911</v>
      </c>
      <c r="I22" s="94" t="str">
        <f t="shared" si="2"/>
        <v>A</v>
      </c>
      <c r="J22" s="107">
        <f>'Мун- 2020-2021'!DI22+0.001</f>
        <v>0.10052324195470799</v>
      </c>
      <c r="K22" s="94" t="str">
        <f t="shared" si="3"/>
        <v>C</v>
      </c>
      <c r="L22" s="90">
        <f>'Рег- 2020-2021'!AQ22</f>
        <v>0.2</v>
      </c>
      <c r="M22" s="124" t="str">
        <f t="shared" si="4"/>
        <v>C</v>
      </c>
      <c r="N22" s="127">
        <f>'Рег- 2020-2021'!AS22</f>
        <v>3.1864809002526231</v>
      </c>
      <c r="O22" s="128" t="str">
        <f t="shared" si="5"/>
        <v>A</v>
      </c>
      <c r="P22" s="90">
        <f>'Рег- 2020-2021'!AU22</f>
        <v>0.33333333333333331</v>
      </c>
      <c r="Q22" s="124" t="str">
        <f t="shared" si="6"/>
        <v>B</v>
      </c>
      <c r="R22" s="132">
        <f>'Фед- 2020-2021'!BC22</f>
        <v>0.5</v>
      </c>
      <c r="S22" s="128" t="str">
        <f t="shared" si="7"/>
        <v>A</v>
      </c>
      <c r="T22" s="130">
        <f>'Фед- 2020-2021'!BE22</f>
        <v>2.0526666173533541</v>
      </c>
      <c r="U22" s="124" t="str">
        <f t="shared" si="8"/>
        <v>A</v>
      </c>
      <c r="V22" s="132">
        <f>'Фед- 2020-2021'!BG22</f>
        <v>7.1428571428571425E-2</v>
      </c>
      <c r="W22" s="158" t="str">
        <f t="shared" si="9"/>
        <v>D</v>
      </c>
      <c r="X22" s="155" t="str">
        <f t="shared" si="10"/>
        <v>B</v>
      </c>
      <c r="Y22" s="523">
        <f t="shared" si="11"/>
        <v>2.5</v>
      </c>
      <c r="Z22" s="524">
        <f t="shared" si="12"/>
        <v>2</v>
      </c>
      <c r="AA22" s="524">
        <f t="shared" si="13"/>
        <v>4.2</v>
      </c>
      <c r="AB22" s="524">
        <f t="shared" si="14"/>
        <v>2</v>
      </c>
      <c r="AC22" s="524">
        <f t="shared" si="15"/>
        <v>2</v>
      </c>
      <c r="AD22" s="524">
        <f t="shared" si="16"/>
        <v>4.2</v>
      </c>
      <c r="AE22" s="524">
        <f t="shared" si="17"/>
        <v>2.5</v>
      </c>
      <c r="AF22" s="524">
        <f t="shared" si="18"/>
        <v>4.2</v>
      </c>
      <c r="AG22" s="524">
        <f t="shared" si="19"/>
        <v>4.2</v>
      </c>
      <c r="AH22" s="524">
        <f t="shared" si="20"/>
        <v>1</v>
      </c>
      <c r="AI22" s="527">
        <f t="shared" si="21"/>
        <v>2.88</v>
      </c>
    </row>
    <row r="23" spans="1:35" x14ac:dyDescent="0.25">
      <c r="A23" s="78">
        <v>5</v>
      </c>
      <c r="B23" s="83">
        <f>'Мун- 2020-2021'!B23</f>
        <v>20400</v>
      </c>
      <c r="C23" s="119" t="str">
        <f>'Мун- 2020-2021'!C23</f>
        <v>МАОУ Лицей № 11</v>
      </c>
      <c r="D23" s="122">
        <f>'Мун- 2020-2021'!DC23</f>
        <v>0.5</v>
      </c>
      <c r="E23" s="110" t="str">
        <f t="shared" si="0"/>
        <v>B</v>
      </c>
      <c r="F23" s="115">
        <f>'Мун- 2020-2021'!DE23</f>
        <v>1.4652930001461348</v>
      </c>
      <c r="G23" s="94" t="str">
        <f t="shared" si="1"/>
        <v>B</v>
      </c>
      <c r="H23" s="113">
        <f>'Мун- 2020-2021'!DG23</f>
        <v>2.2140221402214021E-2</v>
      </c>
      <c r="I23" s="94" t="str">
        <f t="shared" si="2"/>
        <v>D</v>
      </c>
      <c r="J23" s="107">
        <f>'Мун- 2020-2021'!DI23</f>
        <v>0.18175720992622402</v>
      </c>
      <c r="K23" s="94" t="str">
        <f t="shared" si="3"/>
        <v>B</v>
      </c>
      <c r="L23" s="90">
        <f>'Рег- 2020-2021'!AQ23</f>
        <v>0.4</v>
      </c>
      <c r="M23" s="124" t="str">
        <f t="shared" si="4"/>
        <v>A</v>
      </c>
      <c r="N23" s="127">
        <f>'Рег- 2020-2021'!AS23</f>
        <v>0.66385018755262981</v>
      </c>
      <c r="O23" s="128" t="str">
        <f t="shared" si="5"/>
        <v>C</v>
      </c>
      <c r="P23" s="90">
        <f>'Рег- 2020-2021'!AU23</f>
        <v>0.2</v>
      </c>
      <c r="Q23" s="124" t="str">
        <f t="shared" si="6"/>
        <v>C</v>
      </c>
      <c r="R23" s="132">
        <f>'Фед- 2020-2021'!BC23</f>
        <v>0.16666666666666666</v>
      </c>
      <c r="S23" s="128" t="str">
        <f t="shared" si="7"/>
        <v>B</v>
      </c>
      <c r="T23" s="130">
        <f>'Фед- 2020-2021'!BE23</f>
        <v>0.14661904409666818</v>
      </c>
      <c r="U23" s="124" t="str">
        <f t="shared" si="8"/>
        <v>D</v>
      </c>
      <c r="V23" s="132">
        <f>'Фед- 2020-2021'!BG23</f>
        <v>0</v>
      </c>
      <c r="W23" s="158" t="str">
        <f t="shared" si="9"/>
        <v>D</v>
      </c>
      <c r="X23" s="155" t="str">
        <f t="shared" si="10"/>
        <v>C</v>
      </c>
      <c r="Y23" s="523">
        <f t="shared" si="11"/>
        <v>2.5</v>
      </c>
      <c r="Z23" s="524">
        <f t="shared" si="12"/>
        <v>2.5</v>
      </c>
      <c r="AA23" s="524">
        <f t="shared" si="13"/>
        <v>1</v>
      </c>
      <c r="AB23" s="524">
        <f t="shared" si="14"/>
        <v>2.5</v>
      </c>
      <c r="AC23" s="524">
        <f t="shared" si="15"/>
        <v>4.2</v>
      </c>
      <c r="AD23" s="524">
        <f t="shared" si="16"/>
        <v>2</v>
      </c>
      <c r="AE23" s="524">
        <f t="shared" si="17"/>
        <v>2</v>
      </c>
      <c r="AF23" s="524">
        <f t="shared" si="18"/>
        <v>2.5</v>
      </c>
      <c r="AG23" s="524">
        <f t="shared" si="19"/>
        <v>1</v>
      </c>
      <c r="AH23" s="524">
        <f t="shared" si="20"/>
        <v>1</v>
      </c>
      <c r="AI23" s="527">
        <f t="shared" si="21"/>
        <v>2.12</v>
      </c>
    </row>
    <row r="24" spans="1:35" x14ac:dyDescent="0.25">
      <c r="A24" s="78">
        <v>6</v>
      </c>
      <c r="B24" s="83">
        <f>'Мун- 2020-2021'!B24</f>
        <v>20080</v>
      </c>
      <c r="C24" s="119" t="str">
        <f>'Мун- 2020-2021'!C24</f>
        <v>МБОУ СШ № 8 "Созидание"</v>
      </c>
      <c r="D24" s="122">
        <f>'Мун- 2020-2021'!DC24+0.005</f>
        <v>0.38</v>
      </c>
      <c r="E24" s="110" t="str">
        <f t="shared" si="0"/>
        <v>B</v>
      </c>
      <c r="F24" s="115">
        <f>'Мун- 2020-2021'!DE24</f>
        <v>0.10813970480783283</v>
      </c>
      <c r="G24" s="94" t="str">
        <f t="shared" si="1"/>
        <v>D</v>
      </c>
      <c r="H24" s="113">
        <f>'Мун- 2020-2021'!DG24</f>
        <v>0.15</v>
      </c>
      <c r="I24" s="94" t="str">
        <f t="shared" si="2"/>
        <v>B</v>
      </c>
      <c r="J24" s="107">
        <f>'Мун- 2020-2021'!DI24+0.002</f>
        <v>2.3231422505307853E-2</v>
      </c>
      <c r="K24" s="94" t="str">
        <f t="shared" si="3"/>
        <v>D</v>
      </c>
      <c r="L24" s="90">
        <f>'Рег- 2020-2021'!AQ24</f>
        <v>0.4</v>
      </c>
      <c r="M24" s="124" t="str">
        <f t="shared" si="4"/>
        <v>A</v>
      </c>
      <c r="N24" s="127">
        <f>'Рег- 2020-2021'!AS24</f>
        <v>8.2317423256526094</v>
      </c>
      <c r="O24" s="128" t="str">
        <f t="shared" si="5"/>
        <v>A</v>
      </c>
      <c r="P24" s="90">
        <f>'Рег- 2020-2021'!AU24</f>
        <v>3.2258064516129031E-2</v>
      </c>
      <c r="Q24" s="124" t="str">
        <f t="shared" si="6"/>
        <v>D</v>
      </c>
      <c r="R24" s="132">
        <f>'Фед- 2020-2021'!BC24</f>
        <v>0</v>
      </c>
      <c r="S24" s="128" t="str">
        <f t="shared" si="7"/>
        <v>D</v>
      </c>
      <c r="T24" s="130">
        <f>'Фед- 2020-2021'!BE24</f>
        <v>1.4661904409666817E-4</v>
      </c>
      <c r="U24" s="124" t="str">
        <f t="shared" si="8"/>
        <v>D</v>
      </c>
      <c r="V24" s="132">
        <f>'Фед- 2020-2021'!BG24</f>
        <v>0</v>
      </c>
      <c r="W24" s="158" t="str">
        <f t="shared" si="9"/>
        <v>D</v>
      </c>
      <c r="X24" s="155" t="str">
        <f t="shared" si="10"/>
        <v>C</v>
      </c>
      <c r="Y24" s="523">
        <f t="shared" si="11"/>
        <v>2.5</v>
      </c>
      <c r="Z24" s="524">
        <f t="shared" si="12"/>
        <v>1</v>
      </c>
      <c r="AA24" s="524">
        <f t="shared" si="13"/>
        <v>2.5</v>
      </c>
      <c r="AB24" s="524">
        <f t="shared" si="14"/>
        <v>1</v>
      </c>
      <c r="AC24" s="524">
        <f t="shared" si="15"/>
        <v>4.2</v>
      </c>
      <c r="AD24" s="524">
        <f t="shared" si="16"/>
        <v>4.2</v>
      </c>
      <c r="AE24" s="524">
        <f t="shared" si="17"/>
        <v>1</v>
      </c>
      <c r="AF24" s="524">
        <f t="shared" si="18"/>
        <v>1</v>
      </c>
      <c r="AG24" s="524">
        <f t="shared" si="19"/>
        <v>1</v>
      </c>
      <c r="AH24" s="524">
        <f t="shared" si="20"/>
        <v>1</v>
      </c>
      <c r="AI24" s="527">
        <f t="shared" si="21"/>
        <v>1.94</v>
      </c>
    </row>
    <row r="25" spans="1:35" x14ac:dyDescent="0.25">
      <c r="A25" s="78">
        <v>7</v>
      </c>
      <c r="B25" s="83">
        <f>'Мун- 2020-2021'!B25</f>
        <v>20460</v>
      </c>
      <c r="C25" s="119" t="str">
        <f>'Мун- 2020-2021'!C25</f>
        <v>МБОУ СШ № 46</v>
      </c>
      <c r="D25" s="122">
        <f>'Мун- 2020-2021'!DC25+0.005</f>
        <v>0.38</v>
      </c>
      <c r="E25" s="110" t="str">
        <f t="shared" si="0"/>
        <v>B</v>
      </c>
      <c r="F25" s="115">
        <f>'Мун- 2020-2021'!DE25</f>
        <v>9.7325734327049551E-2</v>
      </c>
      <c r="G25" s="94" t="str">
        <f t="shared" si="1"/>
        <v>D</v>
      </c>
      <c r="H25" s="113">
        <f>'Мун- 2020-2021'!DG25</f>
        <v>0.1111111111111111</v>
      </c>
      <c r="I25" s="94" t="str">
        <f t="shared" si="2"/>
        <v>B</v>
      </c>
      <c r="J25" s="107">
        <f>'Мун- 2020-2021'!DI25</f>
        <v>1.7647058823529412E-2</v>
      </c>
      <c r="K25" s="94" t="str">
        <f t="shared" si="3"/>
        <v>D</v>
      </c>
      <c r="L25" s="90">
        <f>'Рег- 2020-2021'!AQ25</f>
        <v>0</v>
      </c>
      <c r="M25" s="124" t="str">
        <f t="shared" si="4"/>
        <v>D</v>
      </c>
      <c r="N25" s="127">
        <f>'Рег- 2020-2021'!AS25</f>
        <v>1.3277003751052595E-4</v>
      </c>
      <c r="O25" s="128" t="str">
        <f t="shared" si="5"/>
        <v>D</v>
      </c>
      <c r="P25" s="90">
        <f>'Рег- 2020-2021'!AU25</f>
        <v>0</v>
      </c>
      <c r="Q25" s="124" t="str">
        <f t="shared" si="6"/>
        <v>D</v>
      </c>
      <c r="R25" s="132">
        <f>'Фед- 2020-2021'!BC25</f>
        <v>0</v>
      </c>
      <c r="S25" s="128" t="str">
        <f t="shared" si="7"/>
        <v>D</v>
      </c>
      <c r="T25" s="130">
        <f>'Фед- 2020-2021'!BE25</f>
        <v>1.4661904409666817E-4</v>
      </c>
      <c r="U25" s="124" t="str">
        <f t="shared" si="8"/>
        <v>D</v>
      </c>
      <c r="V25" s="132">
        <f>'Фед- 2020-2021'!BG25</f>
        <v>0</v>
      </c>
      <c r="W25" s="158" t="str">
        <f t="shared" si="9"/>
        <v>D</v>
      </c>
      <c r="X25" s="155" t="str">
        <f t="shared" si="10"/>
        <v>D</v>
      </c>
      <c r="Y25" s="523">
        <f t="shared" si="11"/>
        <v>2.5</v>
      </c>
      <c r="Z25" s="524">
        <f t="shared" si="12"/>
        <v>1</v>
      </c>
      <c r="AA25" s="524">
        <f t="shared" si="13"/>
        <v>2.5</v>
      </c>
      <c r="AB25" s="524">
        <f t="shared" si="14"/>
        <v>1</v>
      </c>
      <c r="AC25" s="524">
        <f t="shared" si="15"/>
        <v>1</v>
      </c>
      <c r="AD25" s="524">
        <f t="shared" si="16"/>
        <v>1</v>
      </c>
      <c r="AE25" s="524">
        <f t="shared" si="17"/>
        <v>1</v>
      </c>
      <c r="AF25" s="524">
        <f t="shared" si="18"/>
        <v>1</v>
      </c>
      <c r="AG25" s="524">
        <f t="shared" si="19"/>
        <v>1</v>
      </c>
      <c r="AH25" s="524">
        <f t="shared" si="20"/>
        <v>1</v>
      </c>
      <c r="AI25" s="527">
        <f t="shared" si="21"/>
        <v>1.3</v>
      </c>
    </row>
    <row r="26" spans="1:35" x14ac:dyDescent="0.25">
      <c r="A26" s="78">
        <v>8</v>
      </c>
      <c r="B26" s="83">
        <f>'Мун- 2020-2021'!B26</f>
        <v>20550</v>
      </c>
      <c r="C26" s="119" t="str">
        <f>'Мун- 2020-2021'!C26</f>
        <v>МАОУ СШ № 55</v>
      </c>
      <c r="D26" s="122">
        <f>'Мун- 2020-2021'!DC26</f>
        <v>0.25</v>
      </c>
      <c r="E26" s="110" t="str">
        <f t="shared" si="0"/>
        <v>C</v>
      </c>
      <c r="F26" s="115">
        <f>'Мун- 2020-2021'!DE26</f>
        <v>7.0290808125091336E-2</v>
      </c>
      <c r="G26" s="94" t="str">
        <f t="shared" si="1"/>
        <v>D</v>
      </c>
      <c r="H26" s="113">
        <f>'Мун- 2020-2021'!DG26</f>
        <v>0</v>
      </c>
      <c r="I26" s="94" t="str">
        <f t="shared" si="2"/>
        <v>D</v>
      </c>
      <c r="J26" s="107">
        <f>'Мун- 2020-2021'!DI26</f>
        <v>1.9578313253012049E-2</v>
      </c>
      <c r="K26" s="94" t="str">
        <f t="shared" si="3"/>
        <v>D</v>
      </c>
      <c r="L26" s="90">
        <f>'Рег- 2020-2021'!AQ26</f>
        <v>0.2</v>
      </c>
      <c r="M26" s="124" t="str">
        <f t="shared" si="4"/>
        <v>C</v>
      </c>
      <c r="N26" s="127">
        <f>'Рег- 2020-2021'!AS26</f>
        <v>2.5226307126999932</v>
      </c>
      <c r="O26" s="128" t="str">
        <f t="shared" si="5"/>
        <v>A</v>
      </c>
      <c r="P26" s="90">
        <f>'Рег- 2020-2021'!AU26</f>
        <v>0</v>
      </c>
      <c r="Q26" s="124" t="str">
        <f t="shared" si="6"/>
        <v>D</v>
      </c>
      <c r="R26" s="132">
        <f>'Фед- 2020-2021'!BC26</f>
        <v>0</v>
      </c>
      <c r="S26" s="128" t="str">
        <f t="shared" si="7"/>
        <v>D</v>
      </c>
      <c r="T26" s="130">
        <f>'Фед- 2020-2021'!BE26</f>
        <v>1.4661904409666817E-4</v>
      </c>
      <c r="U26" s="124" t="str">
        <f t="shared" si="8"/>
        <v>D</v>
      </c>
      <c r="V26" s="132">
        <f>'Фед- 2020-2021'!BG26</f>
        <v>0</v>
      </c>
      <c r="W26" s="158" t="str">
        <f t="shared" si="9"/>
        <v>D</v>
      </c>
      <c r="X26" s="155" t="str">
        <f t="shared" si="10"/>
        <v>C</v>
      </c>
      <c r="Y26" s="523">
        <f t="shared" si="11"/>
        <v>2</v>
      </c>
      <c r="Z26" s="524">
        <f t="shared" si="12"/>
        <v>1</v>
      </c>
      <c r="AA26" s="524">
        <f t="shared" si="13"/>
        <v>1</v>
      </c>
      <c r="AB26" s="524">
        <f t="shared" si="14"/>
        <v>1</v>
      </c>
      <c r="AC26" s="524">
        <f t="shared" si="15"/>
        <v>2</v>
      </c>
      <c r="AD26" s="524">
        <f t="shared" si="16"/>
        <v>4.2</v>
      </c>
      <c r="AE26" s="524">
        <f t="shared" si="17"/>
        <v>1</v>
      </c>
      <c r="AF26" s="524">
        <f t="shared" si="18"/>
        <v>1</v>
      </c>
      <c r="AG26" s="524">
        <f t="shared" si="19"/>
        <v>1</v>
      </c>
      <c r="AH26" s="524">
        <f t="shared" si="20"/>
        <v>1</v>
      </c>
      <c r="AI26" s="527">
        <f t="shared" si="21"/>
        <v>1.52</v>
      </c>
    </row>
    <row r="27" spans="1:35" x14ac:dyDescent="0.25">
      <c r="A27" s="78">
        <v>9</v>
      </c>
      <c r="B27" s="83">
        <f>'Мун- 2020-2021'!B27</f>
        <v>20630</v>
      </c>
      <c r="C27" s="119" t="str">
        <f>'Мун- 2020-2021'!C27</f>
        <v>МБОУ СШ № 63</v>
      </c>
      <c r="D27" s="122">
        <f>'Мун- 2020-2021'!DC27</f>
        <v>0.1875</v>
      </c>
      <c r="E27" s="110" t="str">
        <f t="shared" si="0"/>
        <v>D</v>
      </c>
      <c r="F27" s="115">
        <f>'Мун- 2020-2021'!DE27</f>
        <v>4.8662867163524776E-2</v>
      </c>
      <c r="G27" s="94" t="str">
        <f t="shared" si="1"/>
        <v>D</v>
      </c>
      <c r="H27" s="113">
        <f>'Мун- 2020-2021'!DG27</f>
        <v>0</v>
      </c>
      <c r="I27" s="94" t="str">
        <f t="shared" si="2"/>
        <v>D</v>
      </c>
      <c r="J27" s="107">
        <f>'Мун- 2020-2021'!DI27+0.005</f>
        <v>1.6152416356877322E-2</v>
      </c>
      <c r="K27" s="94" t="str">
        <f t="shared" si="3"/>
        <v>D</v>
      </c>
      <c r="L27" s="90">
        <f>'Рег- 2020-2021'!AQ27</f>
        <v>0</v>
      </c>
      <c r="M27" s="124" t="str">
        <f t="shared" si="4"/>
        <v>D</v>
      </c>
      <c r="N27" s="127">
        <f>'Рег- 2020-2021'!AS27</f>
        <v>1.3277003751052595E-4</v>
      </c>
      <c r="O27" s="128" t="str">
        <f t="shared" si="5"/>
        <v>D</v>
      </c>
      <c r="P27" s="90">
        <f>'Рег- 2020-2021'!AU27</f>
        <v>0</v>
      </c>
      <c r="Q27" s="124" t="str">
        <f t="shared" si="6"/>
        <v>D</v>
      </c>
      <c r="R27" s="132">
        <f>'Фед- 2020-2021'!BC27</f>
        <v>0</v>
      </c>
      <c r="S27" s="128" t="str">
        <f t="shared" si="7"/>
        <v>D</v>
      </c>
      <c r="T27" s="130">
        <f>'Фед- 2020-2021'!BE27</f>
        <v>1.4661904409666817E-4</v>
      </c>
      <c r="U27" s="124" t="str">
        <f t="shared" si="8"/>
        <v>D</v>
      </c>
      <c r="V27" s="132">
        <f>'Фед- 2020-2021'!BG27</f>
        <v>0</v>
      </c>
      <c r="W27" s="158" t="str">
        <f t="shared" si="9"/>
        <v>D</v>
      </c>
      <c r="X27" s="155" t="str">
        <f t="shared" si="10"/>
        <v>D</v>
      </c>
      <c r="Y27" s="523">
        <f t="shared" si="11"/>
        <v>1</v>
      </c>
      <c r="Z27" s="524">
        <f t="shared" si="12"/>
        <v>1</v>
      </c>
      <c r="AA27" s="524">
        <f t="shared" si="13"/>
        <v>1</v>
      </c>
      <c r="AB27" s="524">
        <f t="shared" si="14"/>
        <v>1</v>
      </c>
      <c r="AC27" s="524">
        <f t="shared" si="15"/>
        <v>1</v>
      </c>
      <c r="AD27" s="524">
        <f t="shared" si="16"/>
        <v>1</v>
      </c>
      <c r="AE27" s="524">
        <f t="shared" si="17"/>
        <v>1</v>
      </c>
      <c r="AF27" s="524">
        <f t="shared" si="18"/>
        <v>1</v>
      </c>
      <c r="AG27" s="524">
        <f t="shared" si="19"/>
        <v>1</v>
      </c>
      <c r="AH27" s="524">
        <f t="shared" si="20"/>
        <v>1</v>
      </c>
      <c r="AI27" s="527">
        <f t="shared" si="21"/>
        <v>1</v>
      </c>
    </row>
    <row r="28" spans="1:35" x14ac:dyDescent="0.25">
      <c r="A28" s="78">
        <v>10</v>
      </c>
      <c r="B28" s="83">
        <f>'Мун- 2020-2021'!B28</f>
        <v>20810</v>
      </c>
      <c r="C28" s="119" t="str">
        <f>'Мун- 2020-2021'!C28</f>
        <v>МБОУ СШ № 81</v>
      </c>
      <c r="D28" s="122">
        <f>'Мун- 2020-2021'!DC28</f>
        <v>0.25</v>
      </c>
      <c r="E28" s="110" t="str">
        <f t="shared" si="0"/>
        <v>C</v>
      </c>
      <c r="F28" s="115">
        <f>'Мун- 2020-2021'!DE28</f>
        <v>5.9476837644308056E-2</v>
      </c>
      <c r="G28" s="94" t="str">
        <f t="shared" si="1"/>
        <v>D</v>
      </c>
      <c r="H28" s="113">
        <f>'Мун- 2020-2021'!DG28</f>
        <v>0</v>
      </c>
      <c r="I28" s="94" t="str">
        <f t="shared" si="2"/>
        <v>D</v>
      </c>
      <c r="J28" s="107">
        <f>'Мун- 2020-2021'!DI28+0.005</f>
        <v>1.6815252416756177E-2</v>
      </c>
      <c r="K28" s="94" t="str">
        <f t="shared" si="3"/>
        <v>D</v>
      </c>
      <c r="L28" s="90">
        <f>'Рег- 2020-2021'!AQ28</f>
        <v>0</v>
      </c>
      <c r="M28" s="124" t="str">
        <f t="shared" si="4"/>
        <v>D</v>
      </c>
      <c r="N28" s="127">
        <f>'Рег- 2020-2021'!AS28</f>
        <v>1.3277003751052595E-4</v>
      </c>
      <c r="O28" s="128" t="str">
        <f t="shared" si="5"/>
        <v>D</v>
      </c>
      <c r="P28" s="90">
        <f>'Рег- 2020-2021'!AU28</f>
        <v>0</v>
      </c>
      <c r="Q28" s="124" t="str">
        <f t="shared" si="6"/>
        <v>D</v>
      </c>
      <c r="R28" s="132">
        <f>'Фед- 2020-2021'!BC28</f>
        <v>0</v>
      </c>
      <c r="S28" s="128" t="str">
        <f t="shared" si="7"/>
        <v>D</v>
      </c>
      <c r="T28" s="130">
        <f>'Фед- 2020-2021'!BE28</f>
        <v>1.4661904409666817E-4</v>
      </c>
      <c r="U28" s="124" t="str">
        <f t="shared" si="8"/>
        <v>D</v>
      </c>
      <c r="V28" s="132">
        <f>'Фед- 2020-2021'!BG28</f>
        <v>0</v>
      </c>
      <c r="W28" s="158" t="str">
        <f t="shared" si="9"/>
        <v>D</v>
      </c>
      <c r="X28" s="155" t="str">
        <f t="shared" si="10"/>
        <v>D</v>
      </c>
      <c r="Y28" s="523">
        <f t="shared" si="11"/>
        <v>2</v>
      </c>
      <c r="Z28" s="524">
        <f t="shared" si="12"/>
        <v>1</v>
      </c>
      <c r="AA28" s="524">
        <f t="shared" si="13"/>
        <v>1</v>
      </c>
      <c r="AB28" s="524">
        <f t="shared" si="14"/>
        <v>1</v>
      </c>
      <c r="AC28" s="524">
        <f t="shared" si="15"/>
        <v>1</v>
      </c>
      <c r="AD28" s="524">
        <f t="shared" si="16"/>
        <v>1</v>
      </c>
      <c r="AE28" s="524">
        <f t="shared" si="17"/>
        <v>1</v>
      </c>
      <c r="AF28" s="524">
        <f t="shared" si="18"/>
        <v>1</v>
      </c>
      <c r="AG28" s="524">
        <f t="shared" si="19"/>
        <v>1</v>
      </c>
      <c r="AH28" s="524">
        <f t="shared" si="20"/>
        <v>1</v>
      </c>
      <c r="AI28" s="527">
        <f t="shared" si="21"/>
        <v>1.1000000000000001</v>
      </c>
    </row>
    <row r="29" spans="1:35" x14ac:dyDescent="0.25">
      <c r="A29" s="78">
        <v>11</v>
      </c>
      <c r="B29" s="83">
        <f>'Мун- 2020-2021'!B29</f>
        <v>20900</v>
      </c>
      <c r="C29" s="119" t="str">
        <f>'Мун- 2020-2021'!C29</f>
        <v>МБОУ СШ № 90</v>
      </c>
      <c r="D29" s="122">
        <f>'Мун- 2020-2021'!DC29</f>
        <v>0.25</v>
      </c>
      <c r="E29" s="110" t="str">
        <f t="shared" si="0"/>
        <v>C</v>
      </c>
      <c r="F29" s="115">
        <f>'Мун- 2020-2021'!DE29</f>
        <v>1.8059330702908083</v>
      </c>
      <c r="G29" s="94" t="str">
        <f t="shared" si="1"/>
        <v>A</v>
      </c>
      <c r="H29" s="113">
        <f>'Мун- 2020-2021'!DG29</f>
        <v>2.9940119760479044E-3</v>
      </c>
      <c r="I29" s="94" t="str">
        <f t="shared" si="2"/>
        <v>D</v>
      </c>
      <c r="J29" s="107">
        <f>'Мун- 2020-2021'!DI29</f>
        <v>0.2661354581673307</v>
      </c>
      <c r="K29" s="94" t="str">
        <f t="shared" si="3"/>
        <v>A</v>
      </c>
      <c r="L29" s="90">
        <f>'Рег- 2020-2021'!AQ29</f>
        <v>0.2</v>
      </c>
      <c r="M29" s="124" t="str">
        <f t="shared" si="4"/>
        <v>C</v>
      </c>
      <c r="N29" s="127">
        <f>'Рег- 2020-2021'!AS29</f>
        <v>0.13277003751052596</v>
      </c>
      <c r="O29" s="128" t="str">
        <f t="shared" si="5"/>
        <v>D</v>
      </c>
      <c r="P29" s="90">
        <f>'Рег- 2020-2021'!AU29</f>
        <v>1</v>
      </c>
      <c r="Q29" s="124" t="str">
        <f t="shared" si="6"/>
        <v>A</v>
      </c>
      <c r="R29" s="132">
        <f>'Фед- 2020-2021'!BC29</f>
        <v>0.16666666666666666</v>
      </c>
      <c r="S29" s="128" t="str">
        <f t="shared" si="7"/>
        <v>B</v>
      </c>
      <c r="T29" s="130">
        <f>'Фед- 2020-2021'!BE29</f>
        <v>0.14661904409666818</v>
      </c>
      <c r="U29" s="124" t="str">
        <f t="shared" si="8"/>
        <v>D</v>
      </c>
      <c r="V29" s="132">
        <f>'Фед- 2020-2021'!BG29</f>
        <v>1</v>
      </c>
      <c r="W29" s="158" t="str">
        <f t="shared" si="9"/>
        <v>A</v>
      </c>
      <c r="X29" s="155" t="str">
        <f t="shared" si="10"/>
        <v>B</v>
      </c>
      <c r="Y29" s="523">
        <f t="shared" si="11"/>
        <v>2</v>
      </c>
      <c r="Z29" s="524">
        <f t="shared" si="12"/>
        <v>4.2</v>
      </c>
      <c r="AA29" s="524">
        <f t="shared" si="13"/>
        <v>1</v>
      </c>
      <c r="AB29" s="524">
        <f t="shared" si="14"/>
        <v>4.2</v>
      </c>
      <c r="AC29" s="524">
        <f t="shared" si="15"/>
        <v>2</v>
      </c>
      <c r="AD29" s="524">
        <f t="shared" si="16"/>
        <v>1</v>
      </c>
      <c r="AE29" s="524">
        <f t="shared" si="17"/>
        <v>4.2</v>
      </c>
      <c r="AF29" s="524">
        <f t="shared" si="18"/>
        <v>2.5</v>
      </c>
      <c r="AG29" s="524">
        <f t="shared" si="19"/>
        <v>1</v>
      </c>
      <c r="AH29" s="524">
        <f t="shared" si="20"/>
        <v>4.2</v>
      </c>
      <c r="AI29" s="527">
        <f t="shared" si="21"/>
        <v>2.63</v>
      </c>
    </row>
    <row r="30" spans="1:35" ht="15.75" thickBot="1" x14ac:dyDescent="0.3">
      <c r="A30" s="78">
        <v>12</v>
      </c>
      <c r="B30" s="84">
        <f>'Мун- 2020-2021'!B30</f>
        <v>21350</v>
      </c>
      <c r="C30" s="241" t="str">
        <f>'Мун- 2020-2021'!C30</f>
        <v>МБОУ СШ № 135</v>
      </c>
      <c r="D30" s="123">
        <f>'Мун- 2020-2021'!DC30</f>
        <v>0.1875</v>
      </c>
      <c r="E30" s="108" t="str">
        <f t="shared" si="0"/>
        <v>D</v>
      </c>
      <c r="F30" s="116">
        <f>'Мун- 2020-2021'!DE30</f>
        <v>4.8662867163524776E-2</v>
      </c>
      <c r="G30" s="94" t="str">
        <f t="shared" si="1"/>
        <v>D</v>
      </c>
      <c r="H30" s="111">
        <f>'Мун- 2020-2021'!DG30</f>
        <v>0.1111111111111111</v>
      </c>
      <c r="I30" s="94" t="str">
        <f t="shared" si="2"/>
        <v>B</v>
      </c>
      <c r="J30" s="107">
        <f>'Мун- 2020-2021'!DI30</f>
        <v>1.1920529801324504E-2</v>
      </c>
      <c r="K30" s="94" t="str">
        <f t="shared" si="3"/>
        <v>D</v>
      </c>
      <c r="L30" s="104">
        <f>'Рег- 2020-2021'!AQ30</f>
        <v>0.2</v>
      </c>
      <c r="M30" s="129" t="str">
        <f t="shared" si="4"/>
        <v>C</v>
      </c>
      <c r="N30" s="107">
        <f>'Рег- 2020-2021'!AS30</f>
        <v>0.13277003751052596</v>
      </c>
      <c r="O30" s="134" t="str">
        <f t="shared" si="5"/>
        <v>D</v>
      </c>
      <c r="P30" s="104">
        <f>'Рег- 2020-2021'!AU30</f>
        <v>1</v>
      </c>
      <c r="Q30" s="129" t="str">
        <f t="shared" si="6"/>
        <v>A</v>
      </c>
      <c r="R30" s="105">
        <f>'Фед- 2020-2021'!BC30</f>
        <v>0</v>
      </c>
      <c r="S30" s="134" t="str">
        <f t="shared" si="7"/>
        <v>D</v>
      </c>
      <c r="T30" s="137">
        <f>'Фед- 2020-2021'!BE30</f>
        <v>1.4661904409666817E-4</v>
      </c>
      <c r="U30" s="129" t="str">
        <f t="shared" si="8"/>
        <v>D</v>
      </c>
      <c r="V30" s="105">
        <f>'Фед- 2020-2021'!BG30</f>
        <v>0</v>
      </c>
      <c r="W30" s="159" t="str">
        <f t="shared" si="9"/>
        <v>D</v>
      </c>
      <c r="X30" s="154" t="str">
        <f t="shared" si="10"/>
        <v>C</v>
      </c>
      <c r="Y30" s="523">
        <f t="shared" si="11"/>
        <v>1</v>
      </c>
      <c r="Z30" s="524">
        <f t="shared" si="12"/>
        <v>1</v>
      </c>
      <c r="AA30" s="524">
        <f t="shared" si="13"/>
        <v>2.5</v>
      </c>
      <c r="AB30" s="524">
        <f t="shared" si="14"/>
        <v>1</v>
      </c>
      <c r="AC30" s="524">
        <f t="shared" si="15"/>
        <v>2</v>
      </c>
      <c r="AD30" s="524">
        <f t="shared" si="16"/>
        <v>1</v>
      </c>
      <c r="AE30" s="524">
        <f t="shared" si="17"/>
        <v>4.2</v>
      </c>
      <c r="AF30" s="524">
        <f t="shared" si="18"/>
        <v>1</v>
      </c>
      <c r="AG30" s="524">
        <f t="shared" si="19"/>
        <v>1</v>
      </c>
      <c r="AH30" s="524">
        <f t="shared" si="20"/>
        <v>1</v>
      </c>
      <c r="AI30" s="527">
        <f t="shared" si="21"/>
        <v>1.5699999999999998</v>
      </c>
    </row>
    <row r="31" spans="1:35" ht="16.5" thickBot="1" x14ac:dyDescent="0.3">
      <c r="A31" s="7"/>
      <c r="B31" s="85"/>
      <c r="C31" s="506" t="str">
        <f>'Мун- 2020-2021'!C31</f>
        <v>Ленинский район</v>
      </c>
      <c r="D31" s="190">
        <f>'Мун- 2020-2021'!DC31</f>
        <v>0.33823529411764708</v>
      </c>
      <c r="E31" s="191" t="str">
        <f t="shared" si="0"/>
        <v>C</v>
      </c>
      <c r="F31" s="192">
        <f>'Мун- 2020-2021'!DE31</f>
        <v>0.65997025728309744</v>
      </c>
      <c r="G31" s="193" t="str">
        <f t="shared" si="1"/>
        <v>C</v>
      </c>
      <c r="H31" s="194">
        <f>'Мун- 2020-2021'!DG31</f>
        <v>2.0240963855421686E-2</v>
      </c>
      <c r="I31" s="193" t="str">
        <f t="shared" si="2"/>
        <v>D</v>
      </c>
      <c r="J31" s="195">
        <f>'Мун- 2020-2021'!DI31</f>
        <v>0.12784178424003451</v>
      </c>
      <c r="K31" s="193" t="str">
        <f t="shared" si="3"/>
        <v>C</v>
      </c>
      <c r="L31" s="196">
        <f>'Рег- 2020-2021'!AQ31</f>
        <v>0.14117647058823529</v>
      </c>
      <c r="M31" s="197" t="str">
        <f t="shared" si="4"/>
        <v>C</v>
      </c>
      <c r="N31" s="195">
        <f>'Рег- 2020-2021'!AS31</f>
        <v>0.21087005957554122</v>
      </c>
      <c r="O31" s="198" t="str">
        <f t="shared" si="5"/>
        <v>D</v>
      </c>
      <c r="P31" s="196">
        <f>'Рег- 2020-2021'!AU31</f>
        <v>0.48148148148148145</v>
      </c>
      <c r="Q31" s="197" t="str">
        <f t="shared" si="6"/>
        <v>A</v>
      </c>
      <c r="R31" s="195">
        <f>'Фед- 2020-2021'!BC31</f>
        <v>0.16666666666666666</v>
      </c>
      <c r="S31" s="198" t="str">
        <f t="shared" si="7"/>
        <v>B</v>
      </c>
      <c r="T31" s="196">
        <f>'Фед- 2020-2021'!BE31</f>
        <v>0.15524369374941335</v>
      </c>
      <c r="U31" s="197" t="str">
        <f t="shared" si="8"/>
        <v>D</v>
      </c>
      <c r="V31" s="195">
        <v>0.45454545454545453</v>
      </c>
      <c r="W31" s="191" t="str">
        <f t="shared" si="9"/>
        <v>A</v>
      </c>
      <c r="X31" s="199" t="str">
        <f t="shared" si="10"/>
        <v>C</v>
      </c>
      <c r="Y31" s="523">
        <f t="shared" si="11"/>
        <v>2</v>
      </c>
      <c r="Z31" s="524">
        <f t="shared" si="12"/>
        <v>2</v>
      </c>
      <c r="AA31" s="524">
        <f t="shared" si="13"/>
        <v>1</v>
      </c>
      <c r="AB31" s="524">
        <f t="shared" si="14"/>
        <v>2</v>
      </c>
      <c r="AC31" s="524">
        <f t="shared" si="15"/>
        <v>2</v>
      </c>
      <c r="AD31" s="524">
        <f t="shared" si="16"/>
        <v>1</v>
      </c>
      <c r="AE31" s="524">
        <f t="shared" si="17"/>
        <v>4.2</v>
      </c>
      <c r="AF31" s="524">
        <f t="shared" si="18"/>
        <v>2.5</v>
      </c>
      <c r="AG31" s="524">
        <f t="shared" si="19"/>
        <v>1</v>
      </c>
      <c r="AH31" s="524">
        <f t="shared" si="20"/>
        <v>4.2</v>
      </c>
      <c r="AI31" s="527">
        <f t="shared" si="21"/>
        <v>2.19</v>
      </c>
    </row>
    <row r="32" spans="1:35" x14ac:dyDescent="0.25">
      <c r="A32" s="77">
        <v>1</v>
      </c>
      <c r="B32" s="8">
        <f>'Мун- 2020-2021'!B32</f>
        <v>30070</v>
      </c>
      <c r="C32" s="118" t="str">
        <f>'Мун- 2020-2021'!C32</f>
        <v>МБОУ Гимназия № 7</v>
      </c>
      <c r="D32" s="121">
        <f>'Мун- 2020-2021'!DC32</f>
        <v>0.5625</v>
      </c>
      <c r="E32" s="109" t="str">
        <f t="shared" si="0"/>
        <v>B</v>
      </c>
      <c r="F32" s="114">
        <f>'Мун- 2020-2021'!DE32</f>
        <v>0.58936139120268893</v>
      </c>
      <c r="G32" s="106" t="str">
        <f t="shared" si="1"/>
        <v>C</v>
      </c>
      <c r="H32" s="112">
        <f>'Мун- 2020-2021'!DG32</f>
        <v>7.3394495412844041E-2</v>
      </c>
      <c r="I32" s="106" t="str">
        <f t="shared" si="2"/>
        <v>C</v>
      </c>
      <c r="J32" s="105">
        <f>'Мун- 2020-2021'!DI32</f>
        <v>7.5694444444444439E-2</v>
      </c>
      <c r="K32" s="106" t="str">
        <f t="shared" si="3"/>
        <v>D</v>
      </c>
      <c r="L32" s="130">
        <f>'Рег- 2020-2021'!AQ32</f>
        <v>0.4</v>
      </c>
      <c r="M32" s="131" t="str">
        <f t="shared" si="4"/>
        <v>A</v>
      </c>
      <c r="N32" s="132">
        <f>'Рег- 2020-2021'!AS32</f>
        <v>1.1949303375947338</v>
      </c>
      <c r="O32" s="133" t="str">
        <f t="shared" si="5"/>
        <v>B</v>
      </c>
      <c r="P32" s="130">
        <f>'Рег- 2020-2021'!AU32</f>
        <v>0.44444444444444442</v>
      </c>
      <c r="Q32" s="131" t="str">
        <f t="shared" si="6"/>
        <v>A</v>
      </c>
      <c r="R32" s="132">
        <f>'Фед- 2020-2021'!BC32</f>
        <v>0.33333333333333331</v>
      </c>
      <c r="S32" s="133" t="str">
        <f t="shared" si="7"/>
        <v>A</v>
      </c>
      <c r="T32" s="130">
        <f>'Фед- 2020-2021'!BE32</f>
        <v>0.29323808819333635</v>
      </c>
      <c r="U32" s="131" t="str">
        <f t="shared" si="8"/>
        <v>D</v>
      </c>
      <c r="V32" s="132">
        <f>'Фед- 2020-2021'!BG32</f>
        <v>0</v>
      </c>
      <c r="W32" s="157" t="str">
        <f t="shared" si="9"/>
        <v>D</v>
      </c>
      <c r="X32" s="153" t="str">
        <f t="shared" si="10"/>
        <v>C</v>
      </c>
      <c r="Y32" s="523">
        <f t="shared" si="11"/>
        <v>2.5</v>
      </c>
      <c r="Z32" s="524">
        <f t="shared" si="12"/>
        <v>2</v>
      </c>
      <c r="AA32" s="524">
        <f t="shared" si="13"/>
        <v>2</v>
      </c>
      <c r="AB32" s="524">
        <f t="shared" si="14"/>
        <v>1</v>
      </c>
      <c r="AC32" s="524">
        <f t="shared" si="15"/>
        <v>4.2</v>
      </c>
      <c r="AD32" s="524">
        <f t="shared" si="16"/>
        <v>2.5</v>
      </c>
      <c r="AE32" s="524">
        <f t="shared" si="17"/>
        <v>4.2</v>
      </c>
      <c r="AF32" s="524">
        <f t="shared" si="18"/>
        <v>4.2</v>
      </c>
      <c r="AG32" s="524">
        <f t="shared" si="19"/>
        <v>1</v>
      </c>
      <c r="AH32" s="524">
        <f t="shared" si="20"/>
        <v>1</v>
      </c>
      <c r="AI32" s="527">
        <f t="shared" si="21"/>
        <v>2.46</v>
      </c>
    </row>
    <row r="33" spans="1:35" x14ac:dyDescent="0.25">
      <c r="A33" s="78">
        <v>2</v>
      </c>
      <c r="B33" s="83">
        <f>'Мун- 2020-2021'!B33</f>
        <v>30480</v>
      </c>
      <c r="C33" s="119" t="str">
        <f>'Мун- 2020-2021'!C33</f>
        <v>МАОУ Гимназия № 11</v>
      </c>
      <c r="D33" s="122">
        <f>'Мун- 2020-2021'!DC33</f>
        <v>0.4375</v>
      </c>
      <c r="E33" s="110" t="str">
        <f t="shared" si="0"/>
        <v>B</v>
      </c>
      <c r="F33" s="115">
        <f>'Мун- 2020-2021'!DE33</f>
        <v>0.16220955721174923</v>
      </c>
      <c r="G33" s="94" t="str">
        <f t="shared" si="1"/>
        <v>D</v>
      </c>
      <c r="H33" s="113">
        <f>'Мун- 2020-2021'!DG33</f>
        <v>0.26666666666666666</v>
      </c>
      <c r="I33" s="94" t="str">
        <f t="shared" si="2"/>
        <v>A</v>
      </c>
      <c r="J33" s="107">
        <f>'Мун- 2020-2021'!DI33</f>
        <v>2.4855012427506214E-2</v>
      </c>
      <c r="K33" s="94" t="str">
        <f t="shared" si="3"/>
        <v>D</v>
      </c>
      <c r="L33" s="90">
        <f>'Рег- 2020-2021'!AQ33</f>
        <v>0.2</v>
      </c>
      <c r="M33" s="124" t="str">
        <f t="shared" si="4"/>
        <v>C</v>
      </c>
      <c r="N33" s="127">
        <f>'Рег- 2020-2021'!AS33</f>
        <v>0.26554007502105192</v>
      </c>
      <c r="O33" s="128" t="str">
        <f t="shared" si="5"/>
        <v>D</v>
      </c>
      <c r="P33" s="90">
        <f>'Рег- 2020-2021'!AU33</f>
        <v>0</v>
      </c>
      <c r="Q33" s="124" t="str">
        <f t="shared" si="6"/>
        <v>D</v>
      </c>
      <c r="R33" s="132">
        <f>'Фед- 2020-2021'!BC33</f>
        <v>0.16666666666666666</v>
      </c>
      <c r="S33" s="128" t="str">
        <f t="shared" si="7"/>
        <v>B</v>
      </c>
      <c r="T33" s="130">
        <f>'Фед- 2020-2021'!BE33</f>
        <v>0.87971426458000901</v>
      </c>
      <c r="U33" s="124" t="str">
        <f t="shared" si="8"/>
        <v>C</v>
      </c>
      <c r="V33" s="132">
        <f>'Фед- 2020-2021'!BG33</f>
        <v>0.16666666666666666</v>
      </c>
      <c r="W33" s="158" t="str">
        <f t="shared" si="9"/>
        <v>C</v>
      </c>
      <c r="X33" s="155" t="str">
        <f t="shared" si="10"/>
        <v>C</v>
      </c>
      <c r="Y33" s="523">
        <f t="shared" si="11"/>
        <v>2.5</v>
      </c>
      <c r="Z33" s="524">
        <f t="shared" si="12"/>
        <v>1</v>
      </c>
      <c r="AA33" s="524">
        <f t="shared" si="13"/>
        <v>4.2</v>
      </c>
      <c r="AB33" s="524">
        <f t="shared" si="14"/>
        <v>1</v>
      </c>
      <c r="AC33" s="524">
        <f t="shared" si="15"/>
        <v>2</v>
      </c>
      <c r="AD33" s="524">
        <f t="shared" si="16"/>
        <v>1</v>
      </c>
      <c r="AE33" s="524">
        <f t="shared" si="17"/>
        <v>1</v>
      </c>
      <c r="AF33" s="524">
        <f t="shared" si="18"/>
        <v>2.5</v>
      </c>
      <c r="AG33" s="524">
        <f t="shared" si="19"/>
        <v>2</v>
      </c>
      <c r="AH33" s="524">
        <f t="shared" si="20"/>
        <v>2</v>
      </c>
      <c r="AI33" s="527">
        <f t="shared" si="21"/>
        <v>1.92</v>
      </c>
    </row>
    <row r="34" spans="1:35" x14ac:dyDescent="0.25">
      <c r="A34" s="78">
        <v>3</v>
      </c>
      <c r="B34" s="83">
        <f>'Мун- 2020-2021'!B34</f>
        <v>30460</v>
      </c>
      <c r="C34" s="119" t="str">
        <f>'Мун- 2020-2021'!C34</f>
        <v>МАОУ Гимназия № 15</v>
      </c>
      <c r="D34" s="122">
        <f>'Мун- 2020-2021'!DC34</f>
        <v>0.25</v>
      </c>
      <c r="E34" s="110" t="str">
        <f t="shared" si="0"/>
        <v>C</v>
      </c>
      <c r="F34" s="115">
        <f>'Мун- 2020-2021'!DE34</f>
        <v>8.1104778605874617E-2</v>
      </c>
      <c r="G34" s="94" t="str">
        <f t="shared" si="1"/>
        <v>D</v>
      </c>
      <c r="H34" s="113">
        <f>'Мун- 2020-2021'!DG34</f>
        <v>6.6666666666666666E-2</v>
      </c>
      <c r="I34" s="94" t="str">
        <f t="shared" si="2"/>
        <v>C</v>
      </c>
      <c r="J34" s="107">
        <f>'Мун- 2020-2021'!DI34+0.006</f>
        <v>1.7773940345368916E-2</v>
      </c>
      <c r="K34" s="94" t="str">
        <f t="shared" si="3"/>
        <v>D</v>
      </c>
      <c r="L34" s="90">
        <f>'Рег- 2020-2021'!AQ34</f>
        <v>0.2</v>
      </c>
      <c r="M34" s="124" t="str">
        <f t="shared" si="4"/>
        <v>C</v>
      </c>
      <c r="N34" s="127">
        <f>'Рег- 2020-2021'!AS34</f>
        <v>0.13277003751052596</v>
      </c>
      <c r="O34" s="128" t="str">
        <f t="shared" si="5"/>
        <v>D</v>
      </c>
      <c r="P34" s="90">
        <f>'Рег- 2020-2021'!AU34</f>
        <v>0</v>
      </c>
      <c r="Q34" s="124" t="str">
        <f t="shared" si="6"/>
        <v>D</v>
      </c>
      <c r="R34" s="132">
        <f>'Фед- 2020-2021'!BC34</f>
        <v>0</v>
      </c>
      <c r="S34" s="128" t="str">
        <f t="shared" si="7"/>
        <v>D</v>
      </c>
      <c r="T34" s="130">
        <f>'Фед- 2020-2021'!BE34</f>
        <v>1.4661904409666817E-4</v>
      </c>
      <c r="U34" s="124" t="str">
        <f t="shared" si="8"/>
        <v>D</v>
      </c>
      <c r="V34" s="132">
        <f>'Фед- 2020-2021'!BG34</f>
        <v>0</v>
      </c>
      <c r="W34" s="158" t="str">
        <f t="shared" si="9"/>
        <v>D</v>
      </c>
      <c r="X34" s="155" t="str">
        <f t="shared" si="10"/>
        <v>D</v>
      </c>
      <c r="Y34" s="523">
        <f t="shared" si="11"/>
        <v>2</v>
      </c>
      <c r="Z34" s="524">
        <f t="shared" si="12"/>
        <v>1</v>
      </c>
      <c r="AA34" s="524">
        <f t="shared" si="13"/>
        <v>2</v>
      </c>
      <c r="AB34" s="524">
        <f t="shared" si="14"/>
        <v>1</v>
      </c>
      <c r="AC34" s="524">
        <f t="shared" si="15"/>
        <v>2</v>
      </c>
      <c r="AD34" s="524">
        <f t="shared" si="16"/>
        <v>1</v>
      </c>
      <c r="AE34" s="524">
        <f t="shared" si="17"/>
        <v>1</v>
      </c>
      <c r="AF34" s="524">
        <f t="shared" si="18"/>
        <v>1</v>
      </c>
      <c r="AG34" s="524">
        <f t="shared" si="19"/>
        <v>1</v>
      </c>
      <c r="AH34" s="524">
        <f t="shared" si="20"/>
        <v>1</v>
      </c>
      <c r="AI34" s="527">
        <f t="shared" si="21"/>
        <v>1.3</v>
      </c>
    </row>
    <row r="35" spans="1:35" x14ac:dyDescent="0.25">
      <c r="A35" s="78">
        <v>4</v>
      </c>
      <c r="B35" s="83">
        <f>'Мун- 2020-2021'!B35</f>
        <v>30030</v>
      </c>
      <c r="C35" s="119" t="str">
        <f>'Мун- 2020-2021'!C35</f>
        <v>МБОУ Лицей № 3</v>
      </c>
      <c r="D35" s="122">
        <f>'Мун- 2020-2021'!DC35+0.005</f>
        <v>0.38</v>
      </c>
      <c r="E35" s="110" t="str">
        <f t="shared" si="0"/>
        <v>B</v>
      </c>
      <c r="F35" s="115">
        <f>'Мун- 2020-2021'!DE35</f>
        <v>0.14598860149057433</v>
      </c>
      <c r="G35" s="94" t="str">
        <f t="shared" si="1"/>
        <v>D</v>
      </c>
      <c r="H35" s="113">
        <f>'Мун- 2020-2021'!DG35</f>
        <v>0.22222222222222221</v>
      </c>
      <c r="I35" s="94" t="str">
        <f t="shared" si="2"/>
        <v>A</v>
      </c>
      <c r="J35" s="107">
        <f>'Мун- 2020-2021'!DI35+0.001</f>
        <v>2.9125000000000002E-2</v>
      </c>
      <c r="K35" s="94" t="str">
        <f t="shared" si="3"/>
        <v>D</v>
      </c>
      <c r="L35" s="90">
        <f>'Рег- 2020-2021'!AQ35</f>
        <v>0</v>
      </c>
      <c r="M35" s="124" t="str">
        <f t="shared" si="4"/>
        <v>D</v>
      </c>
      <c r="N35" s="127">
        <f>'Рег- 2020-2021'!AS35</f>
        <v>1.3277003751052595E-4</v>
      </c>
      <c r="O35" s="128" t="str">
        <f t="shared" si="5"/>
        <v>D</v>
      </c>
      <c r="P35" s="90">
        <f>'Рег- 2020-2021'!AU35</f>
        <v>0</v>
      </c>
      <c r="Q35" s="124" t="str">
        <f t="shared" si="6"/>
        <v>D</v>
      </c>
      <c r="R35" s="132">
        <f>'Фед- 2020-2021'!BC35</f>
        <v>0.33333333333333331</v>
      </c>
      <c r="S35" s="128" t="str">
        <f t="shared" si="7"/>
        <v>A</v>
      </c>
      <c r="T35" s="130">
        <f>'Фед- 2020-2021'!BE35</f>
        <v>0.4398571322900045</v>
      </c>
      <c r="U35" s="124" t="str">
        <f t="shared" si="8"/>
        <v>D</v>
      </c>
      <c r="V35" s="132">
        <f>'Фед- 2020-2021'!BG35</f>
        <v>0.33333333333333331</v>
      </c>
      <c r="W35" s="158" t="str">
        <f t="shared" si="9"/>
        <v>B</v>
      </c>
      <c r="X35" s="155" t="str">
        <f t="shared" si="10"/>
        <v>C</v>
      </c>
      <c r="Y35" s="523">
        <f t="shared" si="11"/>
        <v>2.5</v>
      </c>
      <c r="Z35" s="524">
        <f t="shared" si="12"/>
        <v>1</v>
      </c>
      <c r="AA35" s="524">
        <f t="shared" si="13"/>
        <v>4.2</v>
      </c>
      <c r="AB35" s="524">
        <f t="shared" si="14"/>
        <v>1</v>
      </c>
      <c r="AC35" s="524">
        <f t="shared" si="15"/>
        <v>1</v>
      </c>
      <c r="AD35" s="524">
        <f t="shared" si="16"/>
        <v>1</v>
      </c>
      <c r="AE35" s="524">
        <f t="shared" si="17"/>
        <v>1</v>
      </c>
      <c r="AF35" s="524">
        <f t="shared" si="18"/>
        <v>4.2</v>
      </c>
      <c r="AG35" s="524">
        <f t="shared" si="19"/>
        <v>1</v>
      </c>
      <c r="AH35" s="524">
        <f t="shared" si="20"/>
        <v>2.5</v>
      </c>
      <c r="AI35" s="527">
        <f t="shared" si="21"/>
        <v>1.94</v>
      </c>
    </row>
    <row r="36" spans="1:35" x14ac:dyDescent="0.25">
      <c r="A36" s="78">
        <v>5</v>
      </c>
      <c r="B36" s="83">
        <f>'Мун- 2020-2021'!B36</f>
        <v>31000</v>
      </c>
      <c r="C36" s="119" t="str">
        <f>'Мун- 2020-2021'!C36</f>
        <v>МАОУ Лицей № 12</v>
      </c>
      <c r="D36" s="122">
        <f>'Мун- 2020-2021'!DC36+0.005</f>
        <v>0.38</v>
      </c>
      <c r="E36" s="110" t="str">
        <f t="shared" si="0"/>
        <v>B</v>
      </c>
      <c r="F36" s="115">
        <f>'Мун- 2020-2021'!DE36</f>
        <v>0.77319888937600467</v>
      </c>
      <c r="G36" s="94" t="str">
        <f t="shared" si="1"/>
        <v>C</v>
      </c>
      <c r="H36" s="113">
        <f>'Мун- 2020-2021'!DG36</f>
        <v>1.3986013986013986E-2</v>
      </c>
      <c r="I36" s="94" t="str">
        <f t="shared" si="2"/>
        <v>D</v>
      </c>
      <c r="J36" s="107">
        <f>'Мун- 2020-2021'!DI36</f>
        <v>0.1396484375</v>
      </c>
      <c r="K36" s="94" t="str">
        <f t="shared" si="3"/>
        <v>C</v>
      </c>
      <c r="L36" s="90">
        <f>'Рег- 2020-2021'!AQ36</f>
        <v>0.2</v>
      </c>
      <c r="M36" s="124" t="str">
        <f t="shared" si="4"/>
        <v>C</v>
      </c>
      <c r="N36" s="127">
        <f>'Рег- 2020-2021'!AS36</f>
        <v>0.26554007502105192</v>
      </c>
      <c r="O36" s="128" t="str">
        <f t="shared" si="5"/>
        <v>D</v>
      </c>
      <c r="P36" s="90">
        <f>'Рег- 2020-2021'!AU36</f>
        <v>0.5</v>
      </c>
      <c r="Q36" s="124" t="str">
        <f t="shared" si="6"/>
        <v>A</v>
      </c>
      <c r="R36" s="132">
        <f>'Фед- 2020-2021'!BC36</f>
        <v>0</v>
      </c>
      <c r="S36" s="128" t="str">
        <f t="shared" si="7"/>
        <v>D</v>
      </c>
      <c r="T36" s="130">
        <f>'Фед- 2020-2021'!BE36</f>
        <v>1.4661904409666817E-4</v>
      </c>
      <c r="U36" s="124" t="str">
        <f t="shared" si="8"/>
        <v>D</v>
      </c>
      <c r="V36" s="132">
        <f>'Фед- 2020-2021'!BG36</f>
        <v>0</v>
      </c>
      <c r="W36" s="158" t="str">
        <f t="shared" si="9"/>
        <v>D</v>
      </c>
      <c r="X36" s="155" t="str">
        <f t="shared" si="10"/>
        <v>C</v>
      </c>
      <c r="Y36" s="523">
        <f t="shared" si="11"/>
        <v>2.5</v>
      </c>
      <c r="Z36" s="524">
        <f t="shared" si="12"/>
        <v>2</v>
      </c>
      <c r="AA36" s="524">
        <f t="shared" si="13"/>
        <v>1</v>
      </c>
      <c r="AB36" s="524">
        <f t="shared" si="14"/>
        <v>2</v>
      </c>
      <c r="AC36" s="524">
        <f t="shared" si="15"/>
        <v>2</v>
      </c>
      <c r="AD36" s="524">
        <f t="shared" si="16"/>
        <v>1</v>
      </c>
      <c r="AE36" s="524">
        <f t="shared" si="17"/>
        <v>4.2</v>
      </c>
      <c r="AF36" s="524">
        <f t="shared" si="18"/>
        <v>1</v>
      </c>
      <c r="AG36" s="524">
        <f t="shared" si="19"/>
        <v>1</v>
      </c>
      <c r="AH36" s="524">
        <f t="shared" si="20"/>
        <v>1</v>
      </c>
      <c r="AI36" s="527">
        <f t="shared" si="21"/>
        <v>1.77</v>
      </c>
    </row>
    <row r="37" spans="1:35" x14ac:dyDescent="0.25">
      <c r="A37" s="78">
        <v>6</v>
      </c>
      <c r="B37" s="83">
        <f>'Мун- 2020-2021'!B37</f>
        <v>30130</v>
      </c>
      <c r="C37" s="747" t="str">
        <f>'Мун- 2020-2021'!C37</f>
        <v>МБОУ СШ № 13</v>
      </c>
      <c r="D37" s="122">
        <f>'Мун- 2020-2021'!DC37</f>
        <v>0.125</v>
      </c>
      <c r="E37" s="110" t="str">
        <f t="shared" si="0"/>
        <v>D</v>
      </c>
      <c r="F37" s="115">
        <f>'Мун- 2020-2021'!DE37</f>
        <v>3.7848896682741488E-2</v>
      </c>
      <c r="G37" s="94" t="str">
        <f t="shared" si="1"/>
        <v>D</v>
      </c>
      <c r="H37" s="113">
        <f>'Мун- 2020-2021'!DG37</f>
        <v>0</v>
      </c>
      <c r="I37" s="94" t="str">
        <f t="shared" si="2"/>
        <v>D</v>
      </c>
      <c r="J37" s="107">
        <f>'Мун- 2020-2021'!DI37</f>
        <v>1.3565891472868217E-2</v>
      </c>
      <c r="K37" s="94" t="str">
        <f t="shared" si="3"/>
        <v>D</v>
      </c>
      <c r="L37" s="90">
        <f>'Рег- 2020-2021'!AQ37</f>
        <v>0</v>
      </c>
      <c r="M37" s="124" t="str">
        <f t="shared" si="4"/>
        <v>D</v>
      </c>
      <c r="N37" s="127">
        <f>'Рег- 2020-2021'!AS37</f>
        <v>1.3277003751052595E-4</v>
      </c>
      <c r="O37" s="128" t="str">
        <f t="shared" si="5"/>
        <v>D</v>
      </c>
      <c r="P37" s="90">
        <f>'Рег- 2020-2021'!AU37</f>
        <v>0</v>
      </c>
      <c r="Q37" s="124" t="str">
        <f t="shared" si="6"/>
        <v>D</v>
      </c>
      <c r="R37" s="132">
        <f>'Фед- 2020-2021'!BC37</f>
        <v>0</v>
      </c>
      <c r="S37" s="128" t="str">
        <f t="shared" si="7"/>
        <v>D</v>
      </c>
      <c r="T37" s="130">
        <f>'Фед- 2020-2021'!BE37</f>
        <v>1.4661904409666817E-4</v>
      </c>
      <c r="U37" s="124" t="str">
        <f t="shared" si="8"/>
        <v>D</v>
      </c>
      <c r="V37" s="132">
        <f>'Фед- 2020-2021'!BG37</f>
        <v>0</v>
      </c>
      <c r="W37" s="158" t="str">
        <f t="shared" si="9"/>
        <v>D</v>
      </c>
      <c r="X37" s="155" t="str">
        <f t="shared" si="10"/>
        <v>D</v>
      </c>
      <c r="Y37" s="523">
        <f t="shared" si="11"/>
        <v>1</v>
      </c>
      <c r="Z37" s="524">
        <f t="shared" si="12"/>
        <v>1</v>
      </c>
      <c r="AA37" s="524">
        <f t="shared" si="13"/>
        <v>1</v>
      </c>
      <c r="AB37" s="524">
        <f t="shared" si="14"/>
        <v>1</v>
      </c>
      <c r="AC37" s="524">
        <f t="shared" si="15"/>
        <v>1</v>
      </c>
      <c r="AD37" s="524">
        <f t="shared" si="16"/>
        <v>1</v>
      </c>
      <c r="AE37" s="524">
        <f t="shared" si="17"/>
        <v>1</v>
      </c>
      <c r="AF37" s="524">
        <f t="shared" si="18"/>
        <v>1</v>
      </c>
      <c r="AG37" s="524">
        <f t="shared" si="19"/>
        <v>1</v>
      </c>
      <c r="AH37" s="524">
        <f t="shared" si="20"/>
        <v>1</v>
      </c>
      <c r="AI37" s="527">
        <f t="shared" si="21"/>
        <v>1</v>
      </c>
    </row>
    <row r="38" spans="1:35" x14ac:dyDescent="0.25">
      <c r="A38" s="78">
        <v>7</v>
      </c>
      <c r="B38" s="83">
        <f>'Мун- 2020-2021'!B38</f>
        <v>30160</v>
      </c>
      <c r="C38" s="119" t="str">
        <f>'Мун- 2020-2021'!C38</f>
        <v>МБОУ СШ № 16</v>
      </c>
      <c r="D38" s="122">
        <f>'Мун- 2020-2021'!DC38+0.005</f>
        <v>0.38</v>
      </c>
      <c r="E38" s="110" t="str">
        <f t="shared" ref="E38:E69" si="22">IF(D38&gt;=$D$126,"A",IF(D38&gt;=$D$127,"B",IF(D38&gt;=$D$128,"C","D")))</f>
        <v>B</v>
      </c>
      <c r="F38" s="115">
        <f>'Мун- 2020-2021'!DE38</f>
        <v>0.34604705538506503</v>
      </c>
      <c r="G38" s="94" t="str">
        <f t="shared" ref="G38:G69" si="23">IF(F38&gt;=$F$126,"A",IF(F38&gt;=$F$127,"B",IF(F38&gt;=$F$128,"C","D")))</f>
        <v>D</v>
      </c>
      <c r="H38" s="113">
        <f>'Мун- 2020-2021'!DG38</f>
        <v>3.125E-2</v>
      </c>
      <c r="I38" s="94" t="str">
        <f t="shared" ref="I38:I69" si="24">IF(H38&gt;=$H$126,"A",IF(H38&gt;=$H$127,"B",IF(H38&gt;=$H$128,"C","D")))</f>
        <v>D</v>
      </c>
      <c r="J38" s="107">
        <f>'Мун- 2020-2021'!DI38+0.005</f>
        <v>6.5263653483992462E-2</v>
      </c>
      <c r="K38" s="94" t="str">
        <f t="shared" ref="K38:K69" si="25">IF(J38&gt;=$J$126,"A",IF(J38&gt;=$J$127,"B",IF(J38&gt;=$J$128,"C","D")))</f>
        <v>D</v>
      </c>
      <c r="L38" s="90">
        <f>'Рег- 2020-2021'!AQ38</f>
        <v>0.2</v>
      </c>
      <c r="M38" s="124" t="str">
        <f t="shared" ref="M38:M69" si="26">IF(L38&gt;=$L$126,"A",IF(L38&gt;=$L$127,"B",IF(L38&gt;=$L$128,"C","D")))</f>
        <v>C</v>
      </c>
      <c r="N38" s="127">
        <f>'Рег- 2020-2021'!AS38</f>
        <v>0.39831011253157789</v>
      </c>
      <c r="O38" s="128" t="str">
        <f t="shared" ref="O38:O69" si="27">IF(N38&gt;=$N$126,"A",IF(N38&gt;=$N$127,"B",IF(N38&gt;=$N$128,"C","D")))</f>
        <v>D</v>
      </c>
      <c r="P38" s="90">
        <f>'Рег- 2020-2021'!AU38</f>
        <v>1</v>
      </c>
      <c r="Q38" s="124" t="str">
        <f t="shared" ref="Q38:Q69" si="28">IF(P38&gt;=$P$126,"A",IF(P38&gt;=$P$127,"B",IF(P38&gt;=$P$128,"C","D")))</f>
        <v>A</v>
      </c>
      <c r="R38" s="132">
        <f>'Фед- 2020-2021'!BC38</f>
        <v>0</v>
      </c>
      <c r="S38" s="128" t="str">
        <f t="shared" ref="S38:S69" si="29">IF(R38&gt;=$R$126,"A",IF(R38&gt;=$R$127,"B",IF(R38&gt;=$R$128,"C","D")))</f>
        <v>D</v>
      </c>
      <c r="T38" s="130">
        <f>'Фед- 2020-2021'!BE38</f>
        <v>1.4661904409666817E-4</v>
      </c>
      <c r="U38" s="124" t="str">
        <f t="shared" ref="U38:U69" si="30">IF(T38&gt;=$T$126,"A",IF(T38&gt;=$T$127,"B",IF(T38&gt;=$T$128,"C","D")))</f>
        <v>D</v>
      </c>
      <c r="V38" s="132">
        <f>'Фед- 2020-2021'!BG38</f>
        <v>0</v>
      </c>
      <c r="W38" s="158" t="str">
        <f t="shared" ref="W38:W69" si="31">IF(V38&gt;=$V$126,"A",IF(V38&gt;=$V$127,"B",IF(V38&gt;=$V$128,"C","D")))</f>
        <v>D</v>
      </c>
      <c r="X38" s="155" t="str">
        <f t="shared" si="10"/>
        <v>C</v>
      </c>
      <c r="Y38" s="523">
        <f t="shared" si="11"/>
        <v>2.5</v>
      </c>
      <c r="Z38" s="524">
        <f t="shared" si="12"/>
        <v>1</v>
      </c>
      <c r="AA38" s="524">
        <f t="shared" si="13"/>
        <v>1</v>
      </c>
      <c r="AB38" s="524">
        <f t="shared" si="14"/>
        <v>1</v>
      </c>
      <c r="AC38" s="524">
        <f t="shared" si="15"/>
        <v>2</v>
      </c>
      <c r="AD38" s="524">
        <f t="shared" si="16"/>
        <v>1</v>
      </c>
      <c r="AE38" s="524">
        <f t="shared" si="17"/>
        <v>4.2</v>
      </c>
      <c r="AF38" s="524">
        <f t="shared" si="18"/>
        <v>1</v>
      </c>
      <c r="AG38" s="524">
        <f t="shared" si="19"/>
        <v>1</v>
      </c>
      <c r="AH38" s="524">
        <f t="shared" si="20"/>
        <v>1</v>
      </c>
      <c r="AI38" s="527">
        <f t="shared" si="21"/>
        <v>1.5699999999999998</v>
      </c>
    </row>
    <row r="39" spans="1:35" x14ac:dyDescent="0.25">
      <c r="A39" s="78">
        <v>8</v>
      </c>
      <c r="B39" s="83">
        <f>'Мун- 2020-2021'!B39</f>
        <v>30310</v>
      </c>
      <c r="C39" s="119" t="str">
        <f>'Мун- 2020-2021'!C39</f>
        <v>МБОУ СШ № 31</v>
      </c>
      <c r="D39" s="122">
        <f>'Мун- 2020-2021'!DC39</f>
        <v>0.25</v>
      </c>
      <c r="E39" s="110" t="str">
        <f t="shared" si="22"/>
        <v>C</v>
      </c>
      <c r="F39" s="115">
        <f>'Мун- 2020-2021'!DE39</f>
        <v>0.65424521408738856</v>
      </c>
      <c r="G39" s="94" t="str">
        <f t="shared" si="23"/>
        <v>C</v>
      </c>
      <c r="H39" s="113">
        <f>'Мун- 2020-2021'!DG39</f>
        <v>8.2644628099173556E-3</v>
      </c>
      <c r="I39" s="94" t="str">
        <f t="shared" si="24"/>
        <v>D</v>
      </c>
      <c r="J39" s="107">
        <f>'Мун- 2020-2021'!DI39+0.002</f>
        <v>0.21134256055363321</v>
      </c>
      <c r="K39" s="94" t="str">
        <f t="shared" si="25"/>
        <v>B</v>
      </c>
      <c r="L39" s="90">
        <f>'Рег- 2020-2021'!AQ39</f>
        <v>0</v>
      </c>
      <c r="M39" s="124" t="str">
        <f t="shared" si="26"/>
        <v>D</v>
      </c>
      <c r="N39" s="127">
        <f>'Рег- 2020-2021'!AS39</f>
        <v>1.3277003751052595E-4</v>
      </c>
      <c r="O39" s="128" t="str">
        <f t="shared" si="27"/>
        <v>D</v>
      </c>
      <c r="P39" s="90">
        <f>'Рег- 2020-2021'!AU39</f>
        <v>0</v>
      </c>
      <c r="Q39" s="124" t="str">
        <f t="shared" si="28"/>
        <v>D</v>
      </c>
      <c r="R39" s="132">
        <f>'Фед- 2020-2021'!BC39</f>
        <v>0</v>
      </c>
      <c r="S39" s="128" t="str">
        <f t="shared" si="29"/>
        <v>D</v>
      </c>
      <c r="T39" s="130">
        <f>'Фед- 2020-2021'!BE39</f>
        <v>1.4661904409666817E-4</v>
      </c>
      <c r="U39" s="124" t="str">
        <f t="shared" si="30"/>
        <v>D</v>
      </c>
      <c r="V39" s="132">
        <f>'Фед- 2020-2021'!BG39</f>
        <v>0</v>
      </c>
      <c r="W39" s="158" t="str">
        <f t="shared" si="31"/>
        <v>D</v>
      </c>
      <c r="X39" s="155" t="str">
        <f t="shared" si="10"/>
        <v>D</v>
      </c>
      <c r="Y39" s="523">
        <f t="shared" si="11"/>
        <v>2</v>
      </c>
      <c r="Z39" s="524">
        <f t="shared" si="12"/>
        <v>2</v>
      </c>
      <c r="AA39" s="524">
        <f t="shared" si="13"/>
        <v>1</v>
      </c>
      <c r="AB39" s="524">
        <f t="shared" si="14"/>
        <v>2.5</v>
      </c>
      <c r="AC39" s="524">
        <f t="shared" si="15"/>
        <v>1</v>
      </c>
      <c r="AD39" s="524">
        <f t="shared" si="16"/>
        <v>1</v>
      </c>
      <c r="AE39" s="524">
        <f t="shared" si="17"/>
        <v>1</v>
      </c>
      <c r="AF39" s="524">
        <f t="shared" si="18"/>
        <v>1</v>
      </c>
      <c r="AG39" s="524">
        <f t="shared" si="19"/>
        <v>1</v>
      </c>
      <c r="AH39" s="524">
        <f t="shared" si="20"/>
        <v>1</v>
      </c>
      <c r="AI39" s="527">
        <f t="shared" si="21"/>
        <v>1.35</v>
      </c>
    </row>
    <row r="40" spans="1:35" x14ac:dyDescent="0.25">
      <c r="A40" s="78">
        <v>9</v>
      </c>
      <c r="B40" s="83">
        <f>'Мун- 2020-2021'!B40</f>
        <v>30440</v>
      </c>
      <c r="C40" s="119" t="str">
        <f>'Мун- 2020-2021'!C40</f>
        <v>МБОУ СШ № 44</v>
      </c>
      <c r="D40" s="122">
        <f>'Мун- 2020-2021'!DC40</f>
        <v>0.3125</v>
      </c>
      <c r="E40" s="110" t="str">
        <f t="shared" si="22"/>
        <v>C</v>
      </c>
      <c r="F40" s="115">
        <f>'Мун- 2020-2021'!DE40</f>
        <v>8.6511763846266257E-2</v>
      </c>
      <c r="G40" s="94" t="str">
        <f t="shared" si="23"/>
        <v>D</v>
      </c>
      <c r="H40" s="113">
        <f>'Мун- 2020-2021'!DG40</f>
        <v>0.125</v>
      </c>
      <c r="I40" s="94" t="str">
        <f t="shared" si="24"/>
        <v>B</v>
      </c>
      <c r="J40" s="107">
        <f>'Мун- 2020-2021'!DI40</f>
        <v>1.9300361881785282E-2</v>
      </c>
      <c r="K40" s="94" t="str">
        <f t="shared" si="25"/>
        <v>D</v>
      </c>
      <c r="L40" s="90">
        <f>'Рег- 2020-2021'!AQ40</f>
        <v>0.2</v>
      </c>
      <c r="M40" s="124" t="str">
        <f t="shared" si="26"/>
        <v>C</v>
      </c>
      <c r="N40" s="127">
        <f>'Рег- 2020-2021'!AS40</f>
        <v>0.39831011253157789</v>
      </c>
      <c r="O40" s="128" t="str">
        <f t="shared" si="27"/>
        <v>D</v>
      </c>
      <c r="P40" s="90">
        <f>'Рег- 2020-2021'!AU40</f>
        <v>0.66666666666666663</v>
      </c>
      <c r="Q40" s="124" t="str">
        <f t="shared" si="28"/>
        <v>A</v>
      </c>
      <c r="R40" s="132">
        <f>'Фед- 2020-2021'!BC40</f>
        <v>0.5</v>
      </c>
      <c r="S40" s="128" t="str">
        <f t="shared" si="29"/>
        <v>A</v>
      </c>
      <c r="T40" s="130">
        <f>'Фед- 2020-2021'!BE40</f>
        <v>0.73309522048334086</v>
      </c>
      <c r="U40" s="124" t="str">
        <f t="shared" si="30"/>
        <v>C</v>
      </c>
      <c r="V40" s="132">
        <f>'Фед- 2020-2021'!BG40</f>
        <v>1</v>
      </c>
      <c r="W40" s="158" t="str">
        <f t="shared" si="31"/>
        <v>A</v>
      </c>
      <c r="X40" s="155" t="str">
        <f t="shared" si="10"/>
        <v>C</v>
      </c>
      <c r="Y40" s="523">
        <f t="shared" si="11"/>
        <v>2</v>
      </c>
      <c r="Z40" s="524">
        <f t="shared" si="12"/>
        <v>1</v>
      </c>
      <c r="AA40" s="524">
        <f t="shared" si="13"/>
        <v>2.5</v>
      </c>
      <c r="AB40" s="524">
        <f t="shared" si="14"/>
        <v>1</v>
      </c>
      <c r="AC40" s="524">
        <f t="shared" si="15"/>
        <v>2</v>
      </c>
      <c r="AD40" s="524">
        <f t="shared" si="16"/>
        <v>1</v>
      </c>
      <c r="AE40" s="524">
        <f t="shared" si="17"/>
        <v>4.2</v>
      </c>
      <c r="AF40" s="524">
        <f t="shared" si="18"/>
        <v>4.2</v>
      </c>
      <c r="AG40" s="524">
        <f t="shared" si="19"/>
        <v>2</v>
      </c>
      <c r="AH40" s="524">
        <f t="shared" si="20"/>
        <v>4.2</v>
      </c>
      <c r="AI40" s="527">
        <f t="shared" si="21"/>
        <v>2.4099999999999997</v>
      </c>
    </row>
    <row r="41" spans="1:35" x14ac:dyDescent="0.25">
      <c r="A41" s="78">
        <v>10</v>
      </c>
      <c r="B41" s="83">
        <f>'Мун- 2020-2021'!B41</f>
        <v>30500</v>
      </c>
      <c r="C41" s="721" t="str">
        <f>'Мун- 2020-2021'!C41</f>
        <v>МБОУ СШ № 50</v>
      </c>
      <c r="D41" s="122">
        <f>'Мун- 2020-2021'!DC41</f>
        <v>0.125</v>
      </c>
      <c r="E41" s="110" t="str">
        <f t="shared" si="22"/>
        <v>D</v>
      </c>
      <c r="F41" s="115">
        <f>'Мун- 2020-2021'!DE41</f>
        <v>1.6220955721174924E-2</v>
      </c>
      <c r="G41" s="94" t="str">
        <f t="shared" si="23"/>
        <v>D</v>
      </c>
      <c r="H41" s="113">
        <f>'Мун- 2020-2021'!DG41</f>
        <v>0</v>
      </c>
      <c r="I41" s="94" t="str">
        <f t="shared" si="24"/>
        <v>D</v>
      </c>
      <c r="J41" s="107">
        <f>'Мун- 2020-2021'!DI41+0.007</f>
        <v>1.4481296758104738E-2</v>
      </c>
      <c r="K41" s="94" t="str">
        <f t="shared" si="25"/>
        <v>D</v>
      </c>
      <c r="L41" s="90">
        <f>'Рег- 2020-2021'!AQ41</f>
        <v>0</v>
      </c>
      <c r="M41" s="124" t="str">
        <f t="shared" si="26"/>
        <v>D</v>
      </c>
      <c r="N41" s="127">
        <f>'Рег- 2020-2021'!AS41</f>
        <v>1.3277003751052595E-4</v>
      </c>
      <c r="O41" s="128" t="str">
        <f t="shared" si="27"/>
        <v>D</v>
      </c>
      <c r="P41" s="90">
        <f>'Рег- 2020-2021'!AU41</f>
        <v>0</v>
      </c>
      <c r="Q41" s="124" t="str">
        <f t="shared" si="28"/>
        <v>D</v>
      </c>
      <c r="R41" s="132">
        <f>'Фед- 2020-2021'!BC41</f>
        <v>0</v>
      </c>
      <c r="S41" s="128" t="str">
        <f t="shared" si="29"/>
        <v>D</v>
      </c>
      <c r="T41" s="130">
        <f>'Фед- 2020-2021'!BE41</f>
        <v>1.4661904409666817E-4</v>
      </c>
      <c r="U41" s="124" t="str">
        <f t="shared" si="30"/>
        <v>D</v>
      </c>
      <c r="V41" s="132">
        <f>'Фед- 2020-2021'!BG41</f>
        <v>0</v>
      </c>
      <c r="W41" s="158" t="str">
        <f t="shared" si="31"/>
        <v>D</v>
      </c>
      <c r="X41" s="155" t="str">
        <f t="shared" si="10"/>
        <v>D</v>
      </c>
      <c r="Y41" s="523">
        <f t="shared" si="11"/>
        <v>1</v>
      </c>
      <c r="Z41" s="524">
        <f t="shared" si="12"/>
        <v>1</v>
      </c>
      <c r="AA41" s="524">
        <f t="shared" si="13"/>
        <v>1</v>
      </c>
      <c r="AB41" s="524">
        <f t="shared" si="14"/>
        <v>1</v>
      </c>
      <c r="AC41" s="524">
        <f t="shared" si="15"/>
        <v>1</v>
      </c>
      <c r="AD41" s="524">
        <f t="shared" si="16"/>
        <v>1</v>
      </c>
      <c r="AE41" s="524">
        <f t="shared" si="17"/>
        <v>1</v>
      </c>
      <c r="AF41" s="524">
        <f t="shared" si="18"/>
        <v>1</v>
      </c>
      <c r="AG41" s="524">
        <f t="shared" si="19"/>
        <v>1</v>
      </c>
      <c r="AH41" s="524">
        <f t="shared" si="20"/>
        <v>1</v>
      </c>
      <c r="AI41" s="527">
        <f t="shared" si="21"/>
        <v>1</v>
      </c>
    </row>
    <row r="42" spans="1:35" x14ac:dyDescent="0.25">
      <c r="A42" s="78">
        <v>11</v>
      </c>
      <c r="B42" s="83">
        <f>'Мун- 2020-2021'!B42</f>
        <v>30530</v>
      </c>
      <c r="C42" s="240" t="str">
        <f>'Мун- 2020-2021'!C42</f>
        <v>МБОУ СШ № 53</v>
      </c>
      <c r="D42" s="122">
        <f>'Мун- 2020-2021'!DC42</f>
        <v>0.1875</v>
      </c>
      <c r="E42" s="110" t="str">
        <f t="shared" si="22"/>
        <v>D</v>
      </c>
      <c r="F42" s="115">
        <f>'Мун- 2020-2021'!DE42</f>
        <v>5.9476837644308056E-2</v>
      </c>
      <c r="G42" s="94" t="str">
        <f t="shared" si="23"/>
        <v>D</v>
      </c>
      <c r="H42" s="113">
        <f>'Мун- 2020-2021'!DG42</f>
        <v>9.0909090909090912E-2</v>
      </c>
      <c r="I42" s="94" t="str">
        <f t="shared" si="24"/>
        <v>C</v>
      </c>
      <c r="J42" s="107">
        <f>'Мун- 2020-2021'!DI42</f>
        <v>7.5187969924812026E-3</v>
      </c>
      <c r="K42" s="94" t="str">
        <f t="shared" si="25"/>
        <v>D</v>
      </c>
      <c r="L42" s="90">
        <f>'Рег- 2020-2021'!AQ42</f>
        <v>0.2</v>
      </c>
      <c r="M42" s="124" t="str">
        <f t="shared" si="26"/>
        <v>C</v>
      </c>
      <c r="N42" s="127">
        <f>'Рег- 2020-2021'!AS42</f>
        <v>0.13277003751052596</v>
      </c>
      <c r="O42" s="128" t="str">
        <f t="shared" si="27"/>
        <v>D</v>
      </c>
      <c r="P42" s="90">
        <f>'Рег- 2020-2021'!AU42</f>
        <v>1</v>
      </c>
      <c r="Q42" s="124" t="str">
        <f t="shared" si="28"/>
        <v>A</v>
      </c>
      <c r="R42" s="132">
        <f>'Фед- 2020-2021'!BC42</f>
        <v>0</v>
      </c>
      <c r="S42" s="128" t="str">
        <f t="shared" si="29"/>
        <v>D</v>
      </c>
      <c r="T42" s="130">
        <f>'Фед- 2020-2021'!BE42</f>
        <v>1.4661904409666817E-4</v>
      </c>
      <c r="U42" s="124" t="str">
        <f t="shared" si="30"/>
        <v>D</v>
      </c>
      <c r="V42" s="132">
        <f>'Фед- 2020-2021'!BG42</f>
        <v>0</v>
      </c>
      <c r="W42" s="158" t="str">
        <f t="shared" si="31"/>
        <v>D</v>
      </c>
      <c r="X42" s="155" t="str">
        <f t="shared" si="10"/>
        <v>C</v>
      </c>
      <c r="Y42" s="523">
        <f t="shared" si="11"/>
        <v>1</v>
      </c>
      <c r="Z42" s="524">
        <f t="shared" si="12"/>
        <v>1</v>
      </c>
      <c r="AA42" s="524">
        <f t="shared" si="13"/>
        <v>2</v>
      </c>
      <c r="AB42" s="524">
        <f t="shared" si="14"/>
        <v>1</v>
      </c>
      <c r="AC42" s="524">
        <f t="shared" si="15"/>
        <v>2</v>
      </c>
      <c r="AD42" s="524">
        <f t="shared" si="16"/>
        <v>1</v>
      </c>
      <c r="AE42" s="524">
        <f t="shared" si="17"/>
        <v>4.2</v>
      </c>
      <c r="AF42" s="524">
        <f t="shared" si="18"/>
        <v>1</v>
      </c>
      <c r="AG42" s="524">
        <f t="shared" si="19"/>
        <v>1</v>
      </c>
      <c r="AH42" s="524">
        <f t="shared" si="20"/>
        <v>1</v>
      </c>
      <c r="AI42" s="527">
        <f t="shared" si="21"/>
        <v>1.52</v>
      </c>
    </row>
    <row r="43" spans="1:35" x14ac:dyDescent="0.25">
      <c r="A43" s="78">
        <v>12</v>
      </c>
      <c r="B43" s="83">
        <f>'Мун- 2020-2021'!B43</f>
        <v>30640</v>
      </c>
      <c r="C43" s="240" t="str">
        <f>'Мун- 2020-2021'!C43</f>
        <v>МБОУ СШ № 64</v>
      </c>
      <c r="D43" s="122">
        <f>'Мун- 2020-2021'!DC43+0.001</f>
        <v>0.626</v>
      </c>
      <c r="E43" s="110" t="str">
        <f t="shared" si="22"/>
        <v>A</v>
      </c>
      <c r="F43" s="115">
        <f>'Мун- 2020-2021'!DE43</f>
        <v>1.4652930001461348</v>
      </c>
      <c r="G43" s="94" t="str">
        <f t="shared" si="23"/>
        <v>B</v>
      </c>
      <c r="H43" s="113">
        <f>'Мун- 2020-2021'!DG43</f>
        <v>1.4760147601476014E-2</v>
      </c>
      <c r="I43" s="94" t="str">
        <f t="shared" si="24"/>
        <v>D</v>
      </c>
      <c r="J43" s="107">
        <f>'Мун- 2020-2021'!DI43</f>
        <v>0.2942453854505972</v>
      </c>
      <c r="K43" s="94" t="str">
        <f t="shared" si="25"/>
        <v>A</v>
      </c>
      <c r="L43" s="90">
        <f>'Рег- 2020-2021'!AQ43</f>
        <v>0.4</v>
      </c>
      <c r="M43" s="124" t="str">
        <f t="shared" si="26"/>
        <v>A</v>
      </c>
      <c r="N43" s="127">
        <f>'Рег- 2020-2021'!AS43</f>
        <v>0.39831011253157789</v>
      </c>
      <c r="O43" s="128" t="str">
        <f t="shared" si="27"/>
        <v>D</v>
      </c>
      <c r="P43" s="90">
        <f>'Рег- 2020-2021'!AU43</f>
        <v>0</v>
      </c>
      <c r="Q43" s="124" t="str">
        <f t="shared" si="28"/>
        <v>D</v>
      </c>
      <c r="R43" s="132">
        <f>'Фед- 2020-2021'!BC43</f>
        <v>0</v>
      </c>
      <c r="S43" s="128" t="str">
        <f t="shared" si="29"/>
        <v>D</v>
      </c>
      <c r="T43" s="130">
        <f>'Фед- 2020-2021'!BE43</f>
        <v>1.4661904409666817E-4</v>
      </c>
      <c r="U43" s="124" t="str">
        <f t="shared" si="30"/>
        <v>D</v>
      </c>
      <c r="V43" s="132">
        <f>'Фед- 2020-2021'!BG43</f>
        <v>0</v>
      </c>
      <c r="W43" s="158" t="str">
        <f t="shared" si="31"/>
        <v>D</v>
      </c>
      <c r="X43" s="155" t="str">
        <f t="shared" si="10"/>
        <v>C</v>
      </c>
      <c r="Y43" s="523">
        <f t="shared" si="11"/>
        <v>4.2</v>
      </c>
      <c r="Z43" s="524">
        <f t="shared" si="12"/>
        <v>2.5</v>
      </c>
      <c r="AA43" s="524">
        <f t="shared" si="13"/>
        <v>1</v>
      </c>
      <c r="AB43" s="524">
        <f t="shared" si="14"/>
        <v>4.2</v>
      </c>
      <c r="AC43" s="524">
        <f t="shared" si="15"/>
        <v>4.2</v>
      </c>
      <c r="AD43" s="524">
        <f t="shared" si="16"/>
        <v>1</v>
      </c>
      <c r="AE43" s="524">
        <f t="shared" si="17"/>
        <v>1</v>
      </c>
      <c r="AF43" s="524">
        <f t="shared" si="18"/>
        <v>1</v>
      </c>
      <c r="AG43" s="524">
        <f t="shared" si="19"/>
        <v>1</v>
      </c>
      <c r="AH43" s="524">
        <f t="shared" si="20"/>
        <v>1</v>
      </c>
      <c r="AI43" s="527">
        <f t="shared" si="21"/>
        <v>2.1100000000000003</v>
      </c>
    </row>
    <row r="44" spans="1:35" x14ac:dyDescent="0.25">
      <c r="A44" s="78">
        <v>13</v>
      </c>
      <c r="B44" s="83">
        <f>'Мун- 2020-2021'!B44</f>
        <v>30650</v>
      </c>
      <c r="C44" s="240" t="str">
        <f>'Мун- 2020-2021'!C44</f>
        <v>МБОУ СШ № 65</v>
      </c>
      <c r="D44" s="122">
        <f>'Мун- 2020-2021'!DC44</f>
        <v>0.1875</v>
      </c>
      <c r="E44" s="110" t="str">
        <f t="shared" si="22"/>
        <v>D</v>
      </c>
      <c r="F44" s="115">
        <f>'Мун- 2020-2021'!DE44</f>
        <v>8.1104778605874617E-2</v>
      </c>
      <c r="G44" s="94" t="str">
        <f t="shared" si="23"/>
        <v>D</v>
      </c>
      <c r="H44" s="113">
        <f>'Мун- 2020-2021'!DG44</f>
        <v>0</v>
      </c>
      <c r="I44" s="94" t="str">
        <f t="shared" si="24"/>
        <v>D</v>
      </c>
      <c r="J44" s="107">
        <f>'Мун- 2020-2021'!DI44</f>
        <v>1.70261066969353E-2</v>
      </c>
      <c r="K44" s="94" t="str">
        <f t="shared" si="25"/>
        <v>D</v>
      </c>
      <c r="L44" s="90">
        <f>'Рег- 2020-2021'!AQ44</f>
        <v>0</v>
      </c>
      <c r="M44" s="124" t="str">
        <f t="shared" si="26"/>
        <v>D</v>
      </c>
      <c r="N44" s="127">
        <f>'Рег- 2020-2021'!AS44</f>
        <v>1.3277003751052595E-4</v>
      </c>
      <c r="O44" s="128" t="str">
        <f t="shared" si="27"/>
        <v>D</v>
      </c>
      <c r="P44" s="90">
        <f>'Рег- 2020-2021'!AU44</f>
        <v>0</v>
      </c>
      <c r="Q44" s="124" t="str">
        <f t="shared" si="28"/>
        <v>D</v>
      </c>
      <c r="R44" s="132">
        <f>'Фед- 2020-2021'!BC44</f>
        <v>0</v>
      </c>
      <c r="S44" s="128" t="str">
        <f t="shared" si="29"/>
        <v>D</v>
      </c>
      <c r="T44" s="130">
        <f>'Фед- 2020-2021'!BE44</f>
        <v>1.4661904409666817E-4</v>
      </c>
      <c r="U44" s="124" t="str">
        <f t="shared" si="30"/>
        <v>D</v>
      </c>
      <c r="V44" s="132">
        <f>'Фед- 2020-2021'!BG44</f>
        <v>0</v>
      </c>
      <c r="W44" s="158" t="str">
        <f t="shared" si="31"/>
        <v>D</v>
      </c>
      <c r="X44" s="155" t="str">
        <f t="shared" si="10"/>
        <v>D</v>
      </c>
      <c r="Y44" s="523">
        <f t="shared" si="11"/>
        <v>1</v>
      </c>
      <c r="Z44" s="524">
        <f t="shared" si="12"/>
        <v>1</v>
      </c>
      <c r="AA44" s="524">
        <f t="shared" si="13"/>
        <v>1</v>
      </c>
      <c r="AB44" s="524">
        <f t="shared" si="14"/>
        <v>1</v>
      </c>
      <c r="AC44" s="524">
        <f t="shared" si="15"/>
        <v>1</v>
      </c>
      <c r="AD44" s="524">
        <f t="shared" si="16"/>
        <v>1</v>
      </c>
      <c r="AE44" s="524">
        <f t="shared" si="17"/>
        <v>1</v>
      </c>
      <c r="AF44" s="524">
        <f t="shared" si="18"/>
        <v>1</v>
      </c>
      <c r="AG44" s="524">
        <f t="shared" si="19"/>
        <v>1</v>
      </c>
      <c r="AH44" s="524">
        <f t="shared" si="20"/>
        <v>1</v>
      </c>
      <c r="AI44" s="527">
        <f t="shared" si="21"/>
        <v>1</v>
      </c>
    </row>
    <row r="45" spans="1:35" x14ac:dyDescent="0.25">
      <c r="A45" s="78">
        <v>14</v>
      </c>
      <c r="B45" s="83">
        <f>'Мун- 2020-2021'!B45</f>
        <v>30790</v>
      </c>
      <c r="C45" s="240" t="str">
        <f>'Мун- 2020-2021'!C45</f>
        <v>МБОУ СШ № 79</v>
      </c>
      <c r="D45" s="122">
        <f>'Мун- 2020-2021'!DC45+0.005</f>
        <v>0.38</v>
      </c>
      <c r="E45" s="110" t="str">
        <f t="shared" si="22"/>
        <v>B</v>
      </c>
      <c r="F45" s="115">
        <f>'Мун- 2020-2021'!DE45</f>
        <v>9.1918749086657897E-2</v>
      </c>
      <c r="G45" s="94" t="str">
        <f t="shared" si="23"/>
        <v>D</v>
      </c>
      <c r="H45" s="113">
        <f>'Мун- 2020-2021'!DG45</f>
        <v>0.11764705882352941</v>
      </c>
      <c r="I45" s="94" t="str">
        <f t="shared" si="24"/>
        <v>B</v>
      </c>
      <c r="J45" s="107">
        <f>'Мун- 2020-2021'!DI45+0.007</f>
        <v>3.1320457796852649E-2</v>
      </c>
      <c r="K45" s="94" t="str">
        <f t="shared" si="25"/>
        <v>D</v>
      </c>
      <c r="L45" s="90">
        <f>'Рег- 2020-2021'!AQ45</f>
        <v>0.2</v>
      </c>
      <c r="M45" s="124" t="str">
        <f t="shared" si="26"/>
        <v>C</v>
      </c>
      <c r="N45" s="127">
        <f>'Рег- 2020-2021'!AS45</f>
        <v>0.13277003751052596</v>
      </c>
      <c r="O45" s="128" t="str">
        <f t="shared" si="27"/>
        <v>D</v>
      </c>
      <c r="P45" s="90">
        <f>'Рег- 2020-2021'!AU45</f>
        <v>0</v>
      </c>
      <c r="Q45" s="124" t="str">
        <f t="shared" si="28"/>
        <v>D</v>
      </c>
      <c r="R45" s="132">
        <f>'Фед- 2020-2021'!BC45</f>
        <v>0.16666666666666666</v>
      </c>
      <c r="S45" s="128" t="str">
        <f t="shared" si="29"/>
        <v>B</v>
      </c>
      <c r="T45" s="130">
        <f>'Фед- 2020-2021'!BE45</f>
        <v>0.29323808819333635</v>
      </c>
      <c r="U45" s="124" t="str">
        <f t="shared" si="30"/>
        <v>D</v>
      </c>
      <c r="V45" s="132">
        <f>'Фед- 2020-2021'!BG45</f>
        <v>0</v>
      </c>
      <c r="W45" s="158" t="str">
        <f t="shared" si="31"/>
        <v>D</v>
      </c>
      <c r="X45" s="155" t="str">
        <f t="shared" si="10"/>
        <v>C</v>
      </c>
      <c r="Y45" s="523">
        <f t="shared" si="11"/>
        <v>2.5</v>
      </c>
      <c r="Z45" s="524">
        <f t="shared" si="12"/>
        <v>1</v>
      </c>
      <c r="AA45" s="524">
        <f t="shared" si="13"/>
        <v>2.5</v>
      </c>
      <c r="AB45" s="524">
        <f t="shared" si="14"/>
        <v>1</v>
      </c>
      <c r="AC45" s="524">
        <f t="shared" si="15"/>
        <v>2</v>
      </c>
      <c r="AD45" s="524">
        <f t="shared" si="16"/>
        <v>1</v>
      </c>
      <c r="AE45" s="524">
        <f t="shared" si="17"/>
        <v>1</v>
      </c>
      <c r="AF45" s="524">
        <f t="shared" si="18"/>
        <v>2.5</v>
      </c>
      <c r="AG45" s="524">
        <f t="shared" si="19"/>
        <v>1</v>
      </c>
      <c r="AH45" s="524">
        <f t="shared" si="20"/>
        <v>1</v>
      </c>
      <c r="AI45" s="527">
        <f t="shared" si="21"/>
        <v>1.55</v>
      </c>
    </row>
    <row r="46" spans="1:35" x14ac:dyDescent="0.25">
      <c r="A46" s="78">
        <v>15</v>
      </c>
      <c r="B46" s="83">
        <f>'Мун- 2020-2021'!B46</f>
        <v>30890</v>
      </c>
      <c r="C46" s="240" t="str">
        <f>'Мун- 2020-2021'!C46</f>
        <v>МБОУ СШ № 89</v>
      </c>
      <c r="D46" s="122">
        <f>'Мун- 2020-2021'!DC46</f>
        <v>0.25</v>
      </c>
      <c r="E46" s="110" t="str">
        <f t="shared" si="22"/>
        <v>C</v>
      </c>
      <c r="F46" s="115">
        <f>'Мун- 2020-2021'!DE46</f>
        <v>0.67587315504895518</v>
      </c>
      <c r="G46" s="94" t="str">
        <f t="shared" si="23"/>
        <v>C</v>
      </c>
      <c r="H46" s="113">
        <f>'Мун- 2020-2021'!DG46</f>
        <v>0</v>
      </c>
      <c r="I46" s="94" t="str">
        <f t="shared" si="24"/>
        <v>D</v>
      </c>
      <c r="J46" s="107">
        <f>'Мун- 2020-2021'!DI46+0.004</f>
        <v>0.18105382436260622</v>
      </c>
      <c r="K46" s="94" t="str">
        <f t="shared" si="25"/>
        <v>B</v>
      </c>
      <c r="L46" s="90">
        <f>'Рег- 2020-2021'!AQ46</f>
        <v>0</v>
      </c>
      <c r="M46" s="124" t="str">
        <f t="shared" si="26"/>
        <v>D</v>
      </c>
      <c r="N46" s="127">
        <f>'Рег- 2020-2021'!AS46</f>
        <v>1.3277003751052595E-4</v>
      </c>
      <c r="O46" s="128" t="str">
        <f t="shared" si="27"/>
        <v>D</v>
      </c>
      <c r="P46" s="90">
        <f>'Рег- 2020-2021'!AU46</f>
        <v>0</v>
      </c>
      <c r="Q46" s="124" t="str">
        <f t="shared" si="28"/>
        <v>D</v>
      </c>
      <c r="R46" s="132">
        <f>'Фед- 2020-2021'!BC46</f>
        <v>0</v>
      </c>
      <c r="S46" s="128" t="str">
        <f t="shared" si="29"/>
        <v>D</v>
      </c>
      <c r="T46" s="130">
        <f>'Фед- 2020-2021'!BE46</f>
        <v>1.4661904409666817E-4</v>
      </c>
      <c r="U46" s="124" t="str">
        <f t="shared" si="30"/>
        <v>D</v>
      </c>
      <c r="V46" s="132">
        <f>'Фед- 2020-2021'!BG46</f>
        <v>0</v>
      </c>
      <c r="W46" s="158" t="str">
        <f t="shared" si="31"/>
        <v>D</v>
      </c>
      <c r="X46" s="155" t="str">
        <f t="shared" si="10"/>
        <v>D</v>
      </c>
      <c r="Y46" s="523">
        <f t="shared" si="11"/>
        <v>2</v>
      </c>
      <c r="Z46" s="524">
        <f t="shared" si="12"/>
        <v>2</v>
      </c>
      <c r="AA46" s="524">
        <f t="shared" si="13"/>
        <v>1</v>
      </c>
      <c r="AB46" s="524">
        <f t="shared" si="14"/>
        <v>2.5</v>
      </c>
      <c r="AC46" s="524">
        <f t="shared" si="15"/>
        <v>1</v>
      </c>
      <c r="AD46" s="524">
        <f t="shared" si="16"/>
        <v>1</v>
      </c>
      <c r="AE46" s="524">
        <f t="shared" si="17"/>
        <v>1</v>
      </c>
      <c r="AF46" s="524">
        <f t="shared" si="18"/>
        <v>1</v>
      </c>
      <c r="AG46" s="524">
        <f t="shared" si="19"/>
        <v>1</v>
      </c>
      <c r="AH46" s="524">
        <f t="shared" si="20"/>
        <v>1</v>
      </c>
      <c r="AI46" s="527">
        <f t="shared" si="21"/>
        <v>1.35</v>
      </c>
    </row>
    <row r="47" spans="1:35" x14ac:dyDescent="0.25">
      <c r="A47" s="78">
        <v>16</v>
      </c>
      <c r="B47" s="83">
        <f>'Мун- 2020-2021'!B47</f>
        <v>30940</v>
      </c>
      <c r="C47" s="240" t="str">
        <f>'Мун- 2020-2021'!C47</f>
        <v>МБОУ СШ № 94</v>
      </c>
      <c r="D47" s="122">
        <f>'Мун- 2020-2021'!DC47</f>
        <v>0.4375</v>
      </c>
      <c r="E47" s="110" t="str">
        <f t="shared" si="22"/>
        <v>B</v>
      </c>
      <c r="F47" s="115">
        <f>'Мун- 2020-2021'!DE47</f>
        <v>2.1303521847143068</v>
      </c>
      <c r="G47" s="94" t="str">
        <f t="shared" si="23"/>
        <v>A</v>
      </c>
      <c r="H47" s="113">
        <f>'Мун- 2020-2021'!DG47</f>
        <v>7.6142131979695434E-3</v>
      </c>
      <c r="I47" s="94" t="str">
        <f t="shared" si="24"/>
        <v>D</v>
      </c>
      <c r="J47" s="107">
        <f>'Мун- 2020-2021'!DI47</f>
        <v>0.34440559440559443</v>
      </c>
      <c r="K47" s="94" t="str">
        <f t="shared" si="25"/>
        <v>A</v>
      </c>
      <c r="L47" s="90">
        <f>'Рег- 2020-2021'!AQ47</f>
        <v>0.2</v>
      </c>
      <c r="M47" s="124" t="str">
        <f t="shared" si="26"/>
        <v>C</v>
      </c>
      <c r="N47" s="127">
        <f>'Рег- 2020-2021'!AS47</f>
        <v>0.26554007502105192</v>
      </c>
      <c r="O47" s="128" t="str">
        <f t="shared" si="27"/>
        <v>D</v>
      </c>
      <c r="P47" s="90">
        <f>'Рег- 2020-2021'!AU47</f>
        <v>1</v>
      </c>
      <c r="Q47" s="124" t="str">
        <f t="shared" si="28"/>
        <v>A</v>
      </c>
      <c r="R47" s="132">
        <f>'Фед- 2020-2021'!BC47</f>
        <v>0</v>
      </c>
      <c r="S47" s="128" t="str">
        <f t="shared" si="29"/>
        <v>D</v>
      </c>
      <c r="T47" s="130">
        <f>'Фед- 2020-2021'!BE47</f>
        <v>1.4661904409666817E-4</v>
      </c>
      <c r="U47" s="124" t="str">
        <f t="shared" si="30"/>
        <v>D</v>
      </c>
      <c r="V47" s="132">
        <f>'Фед- 2020-2021'!BG47</f>
        <v>0</v>
      </c>
      <c r="W47" s="158" t="str">
        <f t="shared" si="31"/>
        <v>D</v>
      </c>
      <c r="X47" s="155" t="str">
        <f t="shared" si="10"/>
        <v>C</v>
      </c>
      <c r="Y47" s="523">
        <f t="shared" si="11"/>
        <v>2.5</v>
      </c>
      <c r="Z47" s="524">
        <f t="shared" si="12"/>
        <v>4.2</v>
      </c>
      <c r="AA47" s="524">
        <f t="shared" si="13"/>
        <v>1</v>
      </c>
      <c r="AB47" s="524">
        <f t="shared" si="14"/>
        <v>4.2</v>
      </c>
      <c r="AC47" s="524">
        <f t="shared" si="15"/>
        <v>2</v>
      </c>
      <c r="AD47" s="524">
        <f t="shared" si="16"/>
        <v>1</v>
      </c>
      <c r="AE47" s="524">
        <f t="shared" si="17"/>
        <v>4.2</v>
      </c>
      <c r="AF47" s="524">
        <f t="shared" si="18"/>
        <v>1</v>
      </c>
      <c r="AG47" s="524">
        <f t="shared" si="19"/>
        <v>1</v>
      </c>
      <c r="AH47" s="524">
        <f t="shared" si="20"/>
        <v>1</v>
      </c>
      <c r="AI47" s="527">
        <f t="shared" si="21"/>
        <v>2.21</v>
      </c>
    </row>
    <row r="48" spans="1:35" ht="15.75" thickBot="1" x14ac:dyDescent="0.3">
      <c r="A48" s="78">
        <v>17</v>
      </c>
      <c r="B48" s="84">
        <f>'Мун- 2020-2021'!B48</f>
        <v>31480</v>
      </c>
      <c r="C48" s="241" t="str">
        <f>'Мун- 2020-2021'!C48</f>
        <v>МАОУ СШ № 148</v>
      </c>
      <c r="D48" s="123">
        <f>'Мун- 2020-2021'!DC48</f>
        <v>0.5</v>
      </c>
      <c r="E48" s="108" t="str">
        <f t="shared" si="22"/>
        <v>B</v>
      </c>
      <c r="F48" s="116">
        <f>'Мун- 2020-2021'!DE48</f>
        <v>3.8227385649568904</v>
      </c>
      <c r="G48" s="94" t="str">
        <f t="shared" si="23"/>
        <v>A</v>
      </c>
      <c r="H48" s="111">
        <f>'Мун- 2020-2021'!DG48</f>
        <v>2.828854314002829E-3</v>
      </c>
      <c r="I48" s="94" t="str">
        <f t="shared" si="24"/>
        <v>D</v>
      </c>
      <c r="J48" s="107">
        <f>'Мун- 2020-2021'!DI48+0.002</f>
        <v>0.55348205928237126</v>
      </c>
      <c r="K48" s="94" t="str">
        <f t="shared" si="25"/>
        <v>A</v>
      </c>
      <c r="L48" s="104">
        <f>'Рег- 2020-2021'!AQ48</f>
        <v>0</v>
      </c>
      <c r="M48" s="129" t="str">
        <f t="shared" si="26"/>
        <v>D</v>
      </c>
      <c r="N48" s="107">
        <f>'Рег- 2020-2021'!AS48</f>
        <v>1.3277003751052595E-4</v>
      </c>
      <c r="O48" s="134" t="str">
        <f t="shared" si="27"/>
        <v>D</v>
      </c>
      <c r="P48" s="104">
        <f>'Рег- 2020-2021'!AU48</f>
        <v>0</v>
      </c>
      <c r="Q48" s="129" t="str">
        <f t="shared" si="28"/>
        <v>D</v>
      </c>
      <c r="R48" s="105">
        <f>'Фед- 2020-2021'!BC48</f>
        <v>0</v>
      </c>
      <c r="S48" s="134" t="str">
        <f t="shared" si="29"/>
        <v>D</v>
      </c>
      <c r="T48" s="137">
        <f>'Фед- 2020-2021'!BE48</f>
        <v>1.4661904409666817E-4</v>
      </c>
      <c r="U48" s="129" t="str">
        <f t="shared" si="30"/>
        <v>D</v>
      </c>
      <c r="V48" s="105">
        <f>'Фед- 2020-2021'!BG48</f>
        <v>0</v>
      </c>
      <c r="W48" s="159" t="str">
        <f t="shared" si="31"/>
        <v>D</v>
      </c>
      <c r="X48" s="154" t="str">
        <f t="shared" si="10"/>
        <v>C</v>
      </c>
      <c r="Y48" s="523">
        <f t="shared" si="11"/>
        <v>2.5</v>
      </c>
      <c r="Z48" s="524">
        <f t="shared" si="12"/>
        <v>4.2</v>
      </c>
      <c r="AA48" s="524">
        <f t="shared" si="13"/>
        <v>1</v>
      </c>
      <c r="AB48" s="524">
        <f t="shared" si="14"/>
        <v>4.2</v>
      </c>
      <c r="AC48" s="524">
        <f t="shared" si="15"/>
        <v>1</v>
      </c>
      <c r="AD48" s="524">
        <f t="shared" si="16"/>
        <v>1</v>
      </c>
      <c r="AE48" s="524">
        <f t="shared" si="17"/>
        <v>1</v>
      </c>
      <c r="AF48" s="524">
        <f t="shared" si="18"/>
        <v>1</v>
      </c>
      <c r="AG48" s="524">
        <f t="shared" si="19"/>
        <v>1</v>
      </c>
      <c r="AH48" s="524">
        <f t="shared" si="20"/>
        <v>1</v>
      </c>
      <c r="AI48" s="527">
        <f t="shared" si="21"/>
        <v>1.7899999999999998</v>
      </c>
    </row>
    <row r="49" spans="1:35" ht="16.5" thickBot="1" x14ac:dyDescent="0.3">
      <c r="A49" s="86"/>
      <c r="B49" s="85"/>
      <c r="C49" s="507" t="str">
        <f>'Мун- 2020-2021'!C49</f>
        <v>Октябрьский район</v>
      </c>
      <c r="D49" s="190">
        <f>'Мун- 2020-2021'!DC49</f>
        <v>0.38486842105263158</v>
      </c>
      <c r="E49" s="191" t="str">
        <f t="shared" si="22"/>
        <v>B</v>
      </c>
      <c r="F49" s="192">
        <f>'Мун- 2020-2021'!DE49</f>
        <v>0.81474730227585623</v>
      </c>
      <c r="G49" s="193" t="str">
        <f t="shared" si="23"/>
        <v>C</v>
      </c>
      <c r="H49" s="194">
        <f>'Мун- 2020-2021'!DG49</f>
        <v>5.623471882640587E-2</v>
      </c>
      <c r="I49" s="193" t="str">
        <f t="shared" si="24"/>
        <v>C</v>
      </c>
      <c r="J49" s="195">
        <f>'Мун- 2020-2021'!DI49</f>
        <v>0.15852713178294572</v>
      </c>
      <c r="K49" s="193" t="str">
        <f t="shared" si="25"/>
        <v>B</v>
      </c>
      <c r="L49" s="196">
        <f>'Рег- 2020-2021'!AQ49</f>
        <v>0.18947368421052632</v>
      </c>
      <c r="M49" s="197" t="str">
        <f t="shared" si="26"/>
        <v>C</v>
      </c>
      <c r="N49" s="195">
        <f>'Рег- 2020-2021'!AS49</f>
        <v>0.88746288230719994</v>
      </c>
      <c r="O49" s="198" t="str">
        <f t="shared" si="27"/>
        <v>C</v>
      </c>
      <c r="P49" s="196">
        <f>'Рег- 2020-2021'!AU49</f>
        <v>0.40157480314960631</v>
      </c>
      <c r="Q49" s="197" t="str">
        <f t="shared" si="28"/>
        <v>A</v>
      </c>
      <c r="R49" s="195">
        <f>'Фед- 2020-2021'!BC49</f>
        <v>0.40740740740740738</v>
      </c>
      <c r="S49" s="198" t="str">
        <f t="shared" si="29"/>
        <v>A</v>
      </c>
      <c r="T49" s="196">
        <f>'Фед- 2020-2021'!BE49</f>
        <v>0.81797993022351712</v>
      </c>
      <c r="U49" s="197" t="str">
        <f t="shared" si="30"/>
        <v>C</v>
      </c>
      <c r="V49" s="195">
        <v>0.82051282051282048</v>
      </c>
      <c r="W49" s="191" t="str">
        <f t="shared" si="31"/>
        <v>A</v>
      </c>
      <c r="X49" s="199" t="str">
        <f t="shared" si="10"/>
        <v>B</v>
      </c>
      <c r="Y49" s="523">
        <f t="shared" si="11"/>
        <v>2.5</v>
      </c>
      <c r="Z49" s="524">
        <f t="shared" si="12"/>
        <v>2</v>
      </c>
      <c r="AA49" s="524">
        <f t="shared" si="13"/>
        <v>2</v>
      </c>
      <c r="AB49" s="524">
        <f t="shared" si="14"/>
        <v>2.5</v>
      </c>
      <c r="AC49" s="524">
        <f t="shared" si="15"/>
        <v>2</v>
      </c>
      <c r="AD49" s="524">
        <f t="shared" si="16"/>
        <v>2</v>
      </c>
      <c r="AE49" s="524">
        <f t="shared" si="17"/>
        <v>4.2</v>
      </c>
      <c r="AF49" s="524">
        <f t="shared" si="18"/>
        <v>4.2</v>
      </c>
      <c r="AG49" s="524">
        <f t="shared" si="19"/>
        <v>2</v>
      </c>
      <c r="AH49" s="524">
        <f t="shared" si="20"/>
        <v>4.2</v>
      </c>
      <c r="AI49" s="527">
        <f t="shared" si="21"/>
        <v>2.76</v>
      </c>
    </row>
    <row r="50" spans="1:35" x14ac:dyDescent="0.25">
      <c r="A50" s="79">
        <v>1</v>
      </c>
      <c r="B50" s="8">
        <f>'Мун- 2020-2021'!B50</f>
        <v>40010</v>
      </c>
      <c r="C50" s="239" t="str">
        <f>'Мун- 2020-2021'!C50</f>
        <v>МАОУ «КУГ № 1 – Универс»</v>
      </c>
      <c r="D50" s="121">
        <f>'Мун- 2020-2021'!DC50+0.001</f>
        <v>0.6885</v>
      </c>
      <c r="E50" s="109" t="str">
        <f t="shared" si="22"/>
        <v>A</v>
      </c>
      <c r="F50" s="114">
        <f>'Мун- 2020-2021'!DE50</f>
        <v>1.0381411661551951</v>
      </c>
      <c r="G50" s="106" t="str">
        <f t="shared" si="23"/>
        <v>B</v>
      </c>
      <c r="H50" s="112">
        <f>'Мун- 2020-2021'!DG50</f>
        <v>0.203125</v>
      </c>
      <c r="I50" s="106" t="str">
        <f t="shared" si="24"/>
        <v>A</v>
      </c>
      <c r="J50" s="105">
        <f>'Мун- 2020-2021'!DI50</f>
        <v>8.3806198166739412E-2</v>
      </c>
      <c r="K50" s="106" t="str">
        <f t="shared" si="25"/>
        <v>C</v>
      </c>
      <c r="L50" s="130">
        <f>'Рег- 2020-2021'!AQ50</f>
        <v>0.2</v>
      </c>
      <c r="M50" s="131" t="str">
        <f t="shared" si="26"/>
        <v>C</v>
      </c>
      <c r="N50" s="132">
        <f>'Рег- 2020-2021'!AS50</f>
        <v>6.107421725484194</v>
      </c>
      <c r="O50" s="133" t="str">
        <f t="shared" si="27"/>
        <v>A</v>
      </c>
      <c r="P50" s="130">
        <f>'Рег- 2020-2021'!AU50</f>
        <v>0.52173913043478259</v>
      </c>
      <c r="Q50" s="131" t="str">
        <f t="shared" si="28"/>
        <v>A</v>
      </c>
      <c r="R50" s="132">
        <f>'Фед- 2020-2021'!BC50</f>
        <v>0.83333333333333337</v>
      </c>
      <c r="S50" s="133" t="str">
        <f t="shared" si="29"/>
        <v>A</v>
      </c>
      <c r="T50" s="130">
        <f>'Фед- 2020-2021'!BE50</f>
        <v>6.4512379402533995</v>
      </c>
      <c r="U50" s="131" t="str">
        <f t="shared" si="30"/>
        <v>A</v>
      </c>
      <c r="V50" s="132">
        <v>0.92307692307692313</v>
      </c>
      <c r="W50" s="157" t="str">
        <f t="shared" si="31"/>
        <v>A</v>
      </c>
      <c r="X50" s="153" t="str">
        <f t="shared" si="10"/>
        <v>A</v>
      </c>
      <c r="Y50" s="523">
        <f t="shared" si="11"/>
        <v>4.2</v>
      </c>
      <c r="Z50" s="524">
        <f t="shared" si="12"/>
        <v>2.5</v>
      </c>
      <c r="AA50" s="524">
        <f t="shared" si="13"/>
        <v>4.2</v>
      </c>
      <c r="AB50" s="524">
        <f t="shared" si="14"/>
        <v>2</v>
      </c>
      <c r="AC50" s="524">
        <f t="shared" si="15"/>
        <v>2</v>
      </c>
      <c r="AD50" s="524">
        <f t="shared" si="16"/>
        <v>4.2</v>
      </c>
      <c r="AE50" s="524">
        <f t="shared" si="17"/>
        <v>4.2</v>
      </c>
      <c r="AF50" s="524">
        <f t="shared" si="18"/>
        <v>4.2</v>
      </c>
      <c r="AG50" s="524">
        <f t="shared" si="19"/>
        <v>4.2</v>
      </c>
      <c r="AH50" s="524">
        <f t="shared" si="20"/>
        <v>4.2</v>
      </c>
      <c r="AI50" s="527">
        <f t="shared" si="21"/>
        <v>3.59</v>
      </c>
    </row>
    <row r="51" spans="1:35" x14ac:dyDescent="0.25">
      <c r="A51" s="80">
        <v>2</v>
      </c>
      <c r="B51" s="83">
        <f>'Мун- 2020-2021'!B51</f>
        <v>40030</v>
      </c>
      <c r="C51" s="240" t="str">
        <f>'Мун- 2020-2021'!C51</f>
        <v>МАОУ Гимназия № 3</v>
      </c>
      <c r="D51" s="122">
        <f>'Мун- 2020-2021'!DC51+0.005</f>
        <v>0.38</v>
      </c>
      <c r="E51" s="110" t="str">
        <f t="shared" si="22"/>
        <v>B</v>
      </c>
      <c r="F51" s="115">
        <f>'Мун- 2020-2021'!DE51</f>
        <v>0.35145404062545671</v>
      </c>
      <c r="G51" s="94" t="str">
        <f t="shared" si="23"/>
        <v>D</v>
      </c>
      <c r="H51" s="113">
        <f>'Мун- 2020-2021'!DG51</f>
        <v>0.2</v>
      </c>
      <c r="I51" s="94" t="str">
        <f t="shared" si="24"/>
        <v>A</v>
      </c>
      <c r="J51" s="107">
        <f>'Мун- 2020-2021'!DI51</f>
        <v>9.5729013254786458E-2</v>
      </c>
      <c r="K51" s="94" t="str">
        <f t="shared" si="25"/>
        <v>C</v>
      </c>
      <c r="L51" s="90">
        <f>'Рег- 2020-2021'!AQ51</f>
        <v>0.2</v>
      </c>
      <c r="M51" s="124" t="str">
        <f t="shared" si="26"/>
        <v>C</v>
      </c>
      <c r="N51" s="127">
        <f>'Рег- 2020-2021'!AS51</f>
        <v>1.1949303375947338</v>
      </c>
      <c r="O51" s="128" t="str">
        <f t="shared" si="27"/>
        <v>B</v>
      </c>
      <c r="P51" s="90">
        <f>'Рег- 2020-2021'!AU51</f>
        <v>0.44444444444444442</v>
      </c>
      <c r="Q51" s="124" t="str">
        <f t="shared" si="28"/>
        <v>A</v>
      </c>
      <c r="R51" s="132">
        <f>'Фед- 2020-2021'!BC51</f>
        <v>0.33333333333333331</v>
      </c>
      <c r="S51" s="128" t="str">
        <f t="shared" si="29"/>
        <v>A</v>
      </c>
      <c r="T51" s="130">
        <f>'Фед- 2020-2021'!BE51</f>
        <v>0.29323808819333635</v>
      </c>
      <c r="U51" s="124" t="str">
        <f t="shared" si="30"/>
        <v>D</v>
      </c>
      <c r="V51" s="132">
        <v>0.5</v>
      </c>
      <c r="W51" s="158" t="str">
        <f t="shared" si="31"/>
        <v>A</v>
      </c>
      <c r="X51" s="155" t="str">
        <f t="shared" si="10"/>
        <v>B</v>
      </c>
      <c r="Y51" s="523">
        <f t="shared" si="11"/>
        <v>2.5</v>
      </c>
      <c r="Z51" s="524">
        <f t="shared" si="12"/>
        <v>1</v>
      </c>
      <c r="AA51" s="524">
        <f t="shared" si="13"/>
        <v>4.2</v>
      </c>
      <c r="AB51" s="524">
        <f t="shared" si="14"/>
        <v>2</v>
      </c>
      <c r="AC51" s="524">
        <f t="shared" si="15"/>
        <v>2</v>
      </c>
      <c r="AD51" s="524">
        <f t="shared" si="16"/>
        <v>2.5</v>
      </c>
      <c r="AE51" s="524">
        <f t="shared" si="17"/>
        <v>4.2</v>
      </c>
      <c r="AF51" s="524">
        <f t="shared" si="18"/>
        <v>4.2</v>
      </c>
      <c r="AG51" s="524">
        <f t="shared" si="19"/>
        <v>1</v>
      </c>
      <c r="AH51" s="524">
        <f t="shared" si="20"/>
        <v>4.2</v>
      </c>
      <c r="AI51" s="527">
        <f t="shared" si="21"/>
        <v>2.78</v>
      </c>
    </row>
    <row r="52" spans="1:35" x14ac:dyDescent="0.25">
      <c r="A52" s="80">
        <v>3</v>
      </c>
      <c r="B52" s="83">
        <f>'Мун- 2020-2021'!B52</f>
        <v>40410</v>
      </c>
      <c r="C52" s="240" t="str">
        <f>'Мун- 2020-2021'!C52</f>
        <v>МАОУ Гимназия № 13 "Академ"</v>
      </c>
      <c r="D52" s="122">
        <f>'Мун- 2020-2021'!DC52</f>
        <v>0.6875</v>
      </c>
      <c r="E52" s="110" t="str">
        <f t="shared" si="22"/>
        <v>A</v>
      </c>
      <c r="F52" s="115">
        <f>'Мун- 2020-2021'!DE52</f>
        <v>8.2023966096741194</v>
      </c>
      <c r="G52" s="94" t="str">
        <f t="shared" si="23"/>
        <v>A</v>
      </c>
      <c r="H52" s="113">
        <f>'Мун- 2020-2021'!DG52</f>
        <v>2.7027027027027029E-2</v>
      </c>
      <c r="I52" s="94" t="str">
        <f t="shared" si="24"/>
        <v>D</v>
      </c>
      <c r="J52" s="107">
        <f>'Мун- 2020-2021'!DI52</f>
        <v>0.79842105263157892</v>
      </c>
      <c r="K52" s="94" t="str">
        <f t="shared" si="25"/>
        <v>A</v>
      </c>
      <c r="L52" s="90">
        <f>'Рег- 2020-2021'!AQ52</f>
        <v>0.4</v>
      </c>
      <c r="M52" s="124" t="str">
        <f t="shared" si="26"/>
        <v>A</v>
      </c>
      <c r="N52" s="127">
        <f>'Рег- 2020-2021'!AS52</f>
        <v>3.850331087805253</v>
      </c>
      <c r="O52" s="128" t="str">
        <f t="shared" si="27"/>
        <v>A</v>
      </c>
      <c r="P52" s="90">
        <f>'Рег- 2020-2021'!AU52</f>
        <v>0.44827586206896552</v>
      </c>
      <c r="Q52" s="124" t="str">
        <f t="shared" si="28"/>
        <v>A</v>
      </c>
      <c r="R52" s="132">
        <f>'Фед- 2020-2021'!BC52</f>
        <v>0.5</v>
      </c>
      <c r="S52" s="128" t="str">
        <f t="shared" si="29"/>
        <v>A</v>
      </c>
      <c r="T52" s="130">
        <f>'Фед- 2020-2021'!BE52</f>
        <v>1.1729523527733454</v>
      </c>
      <c r="U52" s="124" t="str">
        <f t="shared" si="30"/>
        <v>B</v>
      </c>
      <c r="V52" s="132">
        <v>0.9</v>
      </c>
      <c r="W52" s="158" t="str">
        <f t="shared" si="31"/>
        <v>A</v>
      </c>
      <c r="X52" s="155" t="str">
        <f t="shared" si="10"/>
        <v>A</v>
      </c>
      <c r="Y52" s="523">
        <f t="shared" si="11"/>
        <v>4.2</v>
      </c>
      <c r="Z52" s="524">
        <f t="shared" si="12"/>
        <v>4.2</v>
      </c>
      <c r="AA52" s="524">
        <f t="shared" si="13"/>
        <v>1</v>
      </c>
      <c r="AB52" s="524">
        <f t="shared" si="14"/>
        <v>4.2</v>
      </c>
      <c r="AC52" s="524">
        <f t="shared" si="15"/>
        <v>4.2</v>
      </c>
      <c r="AD52" s="524">
        <f t="shared" si="16"/>
        <v>4.2</v>
      </c>
      <c r="AE52" s="524">
        <f t="shared" si="17"/>
        <v>4.2</v>
      </c>
      <c r="AF52" s="524">
        <f t="shared" si="18"/>
        <v>4.2</v>
      </c>
      <c r="AG52" s="524">
        <f t="shared" si="19"/>
        <v>2.5</v>
      </c>
      <c r="AH52" s="524">
        <f t="shared" si="20"/>
        <v>4.2</v>
      </c>
      <c r="AI52" s="527">
        <f t="shared" si="21"/>
        <v>3.71</v>
      </c>
    </row>
    <row r="53" spans="1:35" x14ac:dyDescent="0.25">
      <c r="A53" s="80">
        <v>4</v>
      </c>
      <c r="B53" s="83">
        <f>'Мун- 2020-2021'!B53</f>
        <v>40011</v>
      </c>
      <c r="C53" s="240" t="str">
        <f>'Мун- 2020-2021'!C53</f>
        <v>МАОУ Лицей № 1</v>
      </c>
      <c r="D53" s="122">
        <f>'Мун- 2020-2021'!DC53+0.005</f>
        <v>0.38</v>
      </c>
      <c r="E53" s="110" t="str">
        <f t="shared" si="22"/>
        <v>B</v>
      </c>
      <c r="F53" s="115">
        <f>'Мун- 2020-2021'!DE53</f>
        <v>0.29738418822154028</v>
      </c>
      <c r="G53" s="94" t="str">
        <f t="shared" si="23"/>
        <v>D</v>
      </c>
      <c r="H53" s="113">
        <f>'Мун- 2020-2021'!DG53</f>
        <v>0.16363636363636364</v>
      </c>
      <c r="I53" s="94" t="str">
        <f t="shared" si="24"/>
        <v>A</v>
      </c>
      <c r="J53" s="107">
        <f>'Мун- 2020-2021'!DI53+0.001</f>
        <v>2.4768366464995681E-2</v>
      </c>
      <c r="K53" s="94" t="str">
        <f t="shared" si="25"/>
        <v>D</v>
      </c>
      <c r="L53" s="90">
        <f>'Рег- 2020-2021'!AQ53</f>
        <v>0.4</v>
      </c>
      <c r="M53" s="124" t="str">
        <f t="shared" si="26"/>
        <v>A</v>
      </c>
      <c r="N53" s="127">
        <f>'Рег- 2020-2021'!AS53</f>
        <v>1.1949303375947338</v>
      </c>
      <c r="O53" s="128" t="str">
        <f t="shared" si="27"/>
        <v>B</v>
      </c>
      <c r="P53" s="90">
        <f>'Рег- 2020-2021'!AU53+0.002</f>
        <v>0.22422222222222221</v>
      </c>
      <c r="Q53" s="124" t="str">
        <f t="shared" si="28"/>
        <v>C</v>
      </c>
      <c r="R53" s="132">
        <f>'Фед- 2020-2021'!BC53</f>
        <v>0.66666666666666663</v>
      </c>
      <c r="S53" s="128" t="str">
        <f t="shared" si="29"/>
        <v>A</v>
      </c>
      <c r="T53" s="130">
        <f>'Фед- 2020-2021'!BE53</f>
        <v>4.251952278803377</v>
      </c>
      <c r="U53" s="124" t="str">
        <f t="shared" si="30"/>
        <v>A</v>
      </c>
      <c r="V53" s="132">
        <v>0.66666666666666663</v>
      </c>
      <c r="W53" s="158" t="str">
        <f t="shared" si="31"/>
        <v>A</v>
      </c>
      <c r="X53" s="155" t="str">
        <f t="shared" si="10"/>
        <v>B</v>
      </c>
      <c r="Y53" s="523">
        <f t="shared" si="11"/>
        <v>2.5</v>
      </c>
      <c r="Z53" s="524">
        <f t="shared" si="12"/>
        <v>1</v>
      </c>
      <c r="AA53" s="524">
        <f t="shared" si="13"/>
        <v>4.2</v>
      </c>
      <c r="AB53" s="524">
        <f t="shared" si="14"/>
        <v>1</v>
      </c>
      <c r="AC53" s="524">
        <f t="shared" si="15"/>
        <v>4.2</v>
      </c>
      <c r="AD53" s="524">
        <f t="shared" si="16"/>
        <v>2.5</v>
      </c>
      <c r="AE53" s="524">
        <f t="shared" si="17"/>
        <v>2</v>
      </c>
      <c r="AF53" s="524">
        <f t="shared" si="18"/>
        <v>4.2</v>
      </c>
      <c r="AG53" s="524">
        <f t="shared" si="19"/>
        <v>4.2</v>
      </c>
      <c r="AH53" s="524">
        <f t="shared" si="20"/>
        <v>4.2</v>
      </c>
      <c r="AI53" s="527">
        <f t="shared" si="21"/>
        <v>2.9999999999999996</v>
      </c>
    </row>
    <row r="54" spans="1:35" x14ac:dyDescent="0.25">
      <c r="A54" s="80">
        <v>5</v>
      </c>
      <c r="B54" s="83">
        <f>'Мун- 2020-2021'!B54</f>
        <v>40080</v>
      </c>
      <c r="C54" s="240" t="str">
        <f>'Мун- 2020-2021'!C54</f>
        <v>МБОУ Лицей № 8</v>
      </c>
      <c r="D54" s="122">
        <f>'Мун- 2020-2021'!DC54</f>
        <v>0.4375</v>
      </c>
      <c r="E54" s="110" t="str">
        <f t="shared" si="22"/>
        <v>B</v>
      </c>
      <c r="F54" s="115">
        <f>'Мун- 2020-2021'!DE54</f>
        <v>0.47581470115446445</v>
      </c>
      <c r="G54" s="94" t="str">
        <f t="shared" si="23"/>
        <v>D</v>
      </c>
      <c r="H54" s="113">
        <f>'Мун- 2020-2021'!DG54</f>
        <v>0.125</v>
      </c>
      <c r="I54" s="94" t="str">
        <f t="shared" si="24"/>
        <v>B</v>
      </c>
      <c r="J54" s="107">
        <f>'Мун- 2020-2021'!DI54</f>
        <v>6.8322981366459631E-2</v>
      </c>
      <c r="K54" s="94" t="str">
        <f t="shared" si="25"/>
        <v>D</v>
      </c>
      <c r="L54" s="90">
        <f>'Рег- 2020-2021'!AQ54</f>
        <v>0.4</v>
      </c>
      <c r="M54" s="124" t="str">
        <f t="shared" si="26"/>
        <v>A</v>
      </c>
      <c r="N54" s="127">
        <f>'Рег- 2020-2021'!AS54</f>
        <v>0.39831011253157789</v>
      </c>
      <c r="O54" s="128" t="str">
        <f t="shared" si="27"/>
        <v>D</v>
      </c>
      <c r="P54" s="90">
        <f>'Рег- 2020-2021'!AU54</f>
        <v>0.66666666666666663</v>
      </c>
      <c r="Q54" s="124" t="str">
        <f t="shared" si="28"/>
        <v>A</v>
      </c>
      <c r="R54" s="132">
        <f>'Фед- 2020-2021'!BC54</f>
        <v>0.33333333333333331</v>
      </c>
      <c r="S54" s="128" t="str">
        <f t="shared" si="29"/>
        <v>A</v>
      </c>
      <c r="T54" s="130">
        <f>'Фед- 2020-2021'!BE54</f>
        <v>0.4398571322900045</v>
      </c>
      <c r="U54" s="124" t="str">
        <f t="shared" si="30"/>
        <v>D</v>
      </c>
      <c r="V54" s="132">
        <v>1</v>
      </c>
      <c r="W54" s="158" t="str">
        <f t="shared" si="31"/>
        <v>A</v>
      </c>
      <c r="X54" s="155" t="str">
        <f t="shared" si="10"/>
        <v>B</v>
      </c>
      <c r="Y54" s="523">
        <f t="shared" si="11"/>
        <v>2.5</v>
      </c>
      <c r="Z54" s="524">
        <f t="shared" si="12"/>
        <v>1</v>
      </c>
      <c r="AA54" s="524">
        <f t="shared" si="13"/>
        <v>2.5</v>
      </c>
      <c r="AB54" s="524">
        <f t="shared" si="14"/>
        <v>1</v>
      </c>
      <c r="AC54" s="524">
        <f t="shared" si="15"/>
        <v>4.2</v>
      </c>
      <c r="AD54" s="524">
        <f t="shared" si="16"/>
        <v>1</v>
      </c>
      <c r="AE54" s="524">
        <f t="shared" si="17"/>
        <v>4.2</v>
      </c>
      <c r="AF54" s="524">
        <f t="shared" si="18"/>
        <v>4.2</v>
      </c>
      <c r="AG54" s="524">
        <f t="shared" si="19"/>
        <v>1</v>
      </c>
      <c r="AH54" s="524">
        <f t="shared" si="20"/>
        <v>4.2</v>
      </c>
      <c r="AI54" s="527">
        <f t="shared" si="21"/>
        <v>2.5799999999999996</v>
      </c>
    </row>
    <row r="55" spans="1:35" x14ac:dyDescent="0.25">
      <c r="A55" s="80">
        <v>6</v>
      </c>
      <c r="B55" s="83">
        <f>'Мун- 2020-2021'!B55</f>
        <v>40100</v>
      </c>
      <c r="C55" s="240" t="str">
        <f>'Мун- 2020-2021'!C55</f>
        <v>МБОУ Лицей № 10</v>
      </c>
      <c r="D55" s="122">
        <f>'Мун- 2020-2021'!DC55</f>
        <v>0.4375</v>
      </c>
      <c r="E55" s="110" t="str">
        <f t="shared" si="22"/>
        <v>B</v>
      </c>
      <c r="F55" s="115">
        <f>'Мун- 2020-2021'!DE55</f>
        <v>0.30819815870232353</v>
      </c>
      <c r="G55" s="94" t="str">
        <f t="shared" si="23"/>
        <v>D</v>
      </c>
      <c r="H55" s="113">
        <f>'Мун- 2020-2021'!DG55</f>
        <v>0.14035087719298245</v>
      </c>
      <c r="I55" s="94" t="str">
        <f t="shared" si="24"/>
        <v>B</v>
      </c>
      <c r="J55" s="107">
        <f>'Мун- 2020-2021'!DI55+0.001</f>
        <v>5.5389312977099238E-2</v>
      </c>
      <c r="K55" s="94" t="str">
        <f t="shared" si="25"/>
        <v>D</v>
      </c>
      <c r="L55" s="90">
        <f>'Рег- 2020-2021'!AQ55</f>
        <v>0.4</v>
      </c>
      <c r="M55" s="124" t="str">
        <f t="shared" si="26"/>
        <v>A</v>
      </c>
      <c r="N55" s="127">
        <f>'Рег- 2020-2021'!AS55</f>
        <v>0.39831011253157789</v>
      </c>
      <c r="O55" s="128" t="str">
        <f t="shared" si="27"/>
        <v>D</v>
      </c>
      <c r="P55" s="90">
        <f>'Рег- 2020-2021'!AU55</f>
        <v>0.66666666666666663</v>
      </c>
      <c r="Q55" s="124" t="str">
        <f t="shared" si="28"/>
        <v>A</v>
      </c>
      <c r="R55" s="132">
        <f>'Фед- 2020-2021'!BC55</f>
        <v>0.33333333333333331</v>
      </c>
      <c r="S55" s="128" t="str">
        <f t="shared" si="29"/>
        <v>A</v>
      </c>
      <c r="T55" s="130">
        <f>'Фед- 2020-2021'!BE55</f>
        <v>1.9060475732566862</v>
      </c>
      <c r="U55" s="124" t="str">
        <f t="shared" si="30"/>
        <v>A</v>
      </c>
      <c r="V55" s="132">
        <v>0.5</v>
      </c>
      <c r="W55" s="158" t="str">
        <f t="shared" si="31"/>
        <v>A</v>
      </c>
      <c r="X55" s="155" t="str">
        <f t="shared" si="10"/>
        <v>B</v>
      </c>
      <c r="Y55" s="523">
        <f t="shared" si="11"/>
        <v>2.5</v>
      </c>
      <c r="Z55" s="524">
        <f t="shared" si="12"/>
        <v>1</v>
      </c>
      <c r="AA55" s="524">
        <f t="shared" si="13"/>
        <v>2.5</v>
      </c>
      <c r="AB55" s="524">
        <f t="shared" si="14"/>
        <v>1</v>
      </c>
      <c r="AC55" s="524">
        <f t="shared" si="15"/>
        <v>4.2</v>
      </c>
      <c r="AD55" s="524">
        <f t="shared" si="16"/>
        <v>1</v>
      </c>
      <c r="AE55" s="524">
        <f t="shared" si="17"/>
        <v>4.2</v>
      </c>
      <c r="AF55" s="524">
        <f t="shared" si="18"/>
        <v>4.2</v>
      </c>
      <c r="AG55" s="524">
        <f t="shared" si="19"/>
        <v>4.2</v>
      </c>
      <c r="AH55" s="524">
        <f t="shared" si="20"/>
        <v>4.2</v>
      </c>
      <c r="AI55" s="527">
        <f t="shared" si="21"/>
        <v>2.8999999999999995</v>
      </c>
    </row>
    <row r="56" spans="1:35" x14ac:dyDescent="0.25">
      <c r="A56" s="80">
        <v>7</v>
      </c>
      <c r="B56" s="83">
        <f>'Мун- 2020-2021'!B56</f>
        <v>40020</v>
      </c>
      <c r="C56" s="240" t="str">
        <f>'Мун- 2020-2021'!C56</f>
        <v>МБОУ Школа-интернат № 1</v>
      </c>
      <c r="D56" s="122">
        <f>'Мун- 2020-2021'!DC56+0.005</f>
        <v>0.38</v>
      </c>
      <c r="E56" s="110" t="str">
        <f t="shared" si="22"/>
        <v>B</v>
      </c>
      <c r="F56" s="115">
        <f>'Мун- 2020-2021'!DE56</f>
        <v>8.1104778605874617E-2</v>
      </c>
      <c r="G56" s="94" t="str">
        <f t="shared" si="23"/>
        <v>D</v>
      </c>
      <c r="H56" s="113">
        <f>'Мун- 2020-2021'!DG56</f>
        <v>0.4</v>
      </c>
      <c r="I56" s="94" t="str">
        <f t="shared" si="24"/>
        <v>A</v>
      </c>
      <c r="J56" s="107">
        <f>'Мун- 2020-2021'!DI56</f>
        <v>4.3478260869565216E-2</v>
      </c>
      <c r="K56" s="94" t="str">
        <f t="shared" si="25"/>
        <v>D</v>
      </c>
      <c r="L56" s="90">
        <f>'Рег- 2020-2021'!AQ56</f>
        <v>0.2</v>
      </c>
      <c r="M56" s="124" t="str">
        <f t="shared" si="26"/>
        <v>C</v>
      </c>
      <c r="N56" s="127">
        <f>'Рег- 2020-2021'!AS56</f>
        <v>0.13277003751052596</v>
      </c>
      <c r="O56" s="128" t="str">
        <f t="shared" si="27"/>
        <v>D</v>
      </c>
      <c r="P56" s="90">
        <f>'Рег- 2020-2021'!AU56</f>
        <v>0</v>
      </c>
      <c r="Q56" s="124" t="str">
        <f t="shared" si="28"/>
        <v>D</v>
      </c>
      <c r="R56" s="132">
        <f>'Фед- 2020-2021'!BC56</f>
        <v>0.16666666666666666</v>
      </c>
      <c r="S56" s="128" t="str">
        <f t="shared" si="29"/>
        <v>B</v>
      </c>
      <c r="T56" s="130">
        <f>'Фед- 2020-2021'!BE56</f>
        <v>0.4398571322900045</v>
      </c>
      <c r="U56" s="124" t="str">
        <f t="shared" si="30"/>
        <v>D</v>
      </c>
      <c r="V56" s="132">
        <v>1</v>
      </c>
      <c r="W56" s="158" t="str">
        <f t="shared" si="31"/>
        <v>A</v>
      </c>
      <c r="X56" s="155" t="str">
        <f t="shared" si="10"/>
        <v>C</v>
      </c>
      <c r="Y56" s="523">
        <f t="shared" si="11"/>
        <v>2.5</v>
      </c>
      <c r="Z56" s="524">
        <f t="shared" si="12"/>
        <v>1</v>
      </c>
      <c r="AA56" s="524">
        <f t="shared" si="13"/>
        <v>4.2</v>
      </c>
      <c r="AB56" s="524">
        <f t="shared" si="14"/>
        <v>1</v>
      </c>
      <c r="AC56" s="524">
        <f t="shared" si="15"/>
        <v>2</v>
      </c>
      <c r="AD56" s="524">
        <f t="shared" si="16"/>
        <v>1</v>
      </c>
      <c r="AE56" s="524">
        <f t="shared" si="17"/>
        <v>1</v>
      </c>
      <c r="AF56" s="524">
        <f t="shared" si="18"/>
        <v>2.5</v>
      </c>
      <c r="AG56" s="524">
        <f t="shared" si="19"/>
        <v>1</v>
      </c>
      <c r="AH56" s="524">
        <f t="shared" si="20"/>
        <v>4.2</v>
      </c>
      <c r="AI56" s="527">
        <f t="shared" si="21"/>
        <v>2.04</v>
      </c>
    </row>
    <row r="57" spans="1:35" x14ac:dyDescent="0.25">
      <c r="A57" s="80">
        <v>8</v>
      </c>
      <c r="B57" s="83">
        <f>'Мун- 2020-2021'!B57</f>
        <v>40031</v>
      </c>
      <c r="C57" s="240" t="str">
        <f>'Мун- 2020-2021'!C57</f>
        <v>МБОУ СШ № 3</v>
      </c>
      <c r="D57" s="122">
        <f>'Мун- 2020-2021'!DC57</f>
        <v>0.25</v>
      </c>
      <c r="E57" s="110" t="str">
        <f t="shared" si="22"/>
        <v>C</v>
      </c>
      <c r="F57" s="115">
        <f>'Мун- 2020-2021'!DE57</f>
        <v>7.5697793365482977E-2</v>
      </c>
      <c r="G57" s="94" t="str">
        <f t="shared" si="23"/>
        <v>D</v>
      </c>
      <c r="H57" s="113">
        <f>'Мун- 2020-2021'!DG57+0.003</f>
        <v>3.0000000000000001E-3</v>
      </c>
      <c r="I57" s="94" t="str">
        <f t="shared" si="24"/>
        <v>D</v>
      </c>
      <c r="J57" s="107">
        <f>'Мун- 2020-2021'!DI57+0.001</f>
        <v>1.5184397163120568E-2</v>
      </c>
      <c r="K57" s="94" t="str">
        <f t="shared" si="25"/>
        <v>D</v>
      </c>
      <c r="L57" s="90">
        <f>'Рег- 2020-2021'!AQ57</f>
        <v>0</v>
      </c>
      <c r="M57" s="124" t="str">
        <f t="shared" si="26"/>
        <v>D</v>
      </c>
      <c r="N57" s="127">
        <f>'Рег- 2020-2021'!AS57</f>
        <v>1.3277003751052595E-4</v>
      </c>
      <c r="O57" s="128" t="str">
        <f t="shared" si="27"/>
        <v>D</v>
      </c>
      <c r="P57" s="90">
        <f>'Рег- 2020-2021'!AU57</f>
        <v>0</v>
      </c>
      <c r="Q57" s="124" t="str">
        <f t="shared" si="28"/>
        <v>D</v>
      </c>
      <c r="R57" s="132">
        <f>'Фед- 2020-2021'!BC57</f>
        <v>0</v>
      </c>
      <c r="S57" s="128" t="str">
        <f t="shared" si="29"/>
        <v>D</v>
      </c>
      <c r="T57" s="130">
        <f>'Фед- 2020-2021'!BE57</f>
        <v>1.4661904409666817E-4</v>
      </c>
      <c r="U57" s="124" t="str">
        <f t="shared" si="30"/>
        <v>D</v>
      </c>
      <c r="V57" s="132">
        <f>'Фед- 2020-2021'!BG57</f>
        <v>0</v>
      </c>
      <c r="W57" s="158" t="str">
        <f t="shared" si="31"/>
        <v>D</v>
      </c>
      <c r="X57" s="155" t="str">
        <f t="shared" si="10"/>
        <v>D</v>
      </c>
      <c r="Y57" s="523">
        <f t="shared" si="11"/>
        <v>2</v>
      </c>
      <c r="Z57" s="524">
        <f t="shared" si="12"/>
        <v>1</v>
      </c>
      <c r="AA57" s="524">
        <f t="shared" si="13"/>
        <v>1</v>
      </c>
      <c r="AB57" s="524">
        <f t="shared" si="14"/>
        <v>1</v>
      </c>
      <c r="AC57" s="524">
        <f t="shared" si="15"/>
        <v>1</v>
      </c>
      <c r="AD57" s="524">
        <f t="shared" si="16"/>
        <v>1</v>
      </c>
      <c r="AE57" s="524">
        <f t="shared" si="17"/>
        <v>1</v>
      </c>
      <c r="AF57" s="524">
        <f t="shared" si="18"/>
        <v>1</v>
      </c>
      <c r="AG57" s="524">
        <f t="shared" si="19"/>
        <v>1</v>
      </c>
      <c r="AH57" s="524">
        <f t="shared" si="20"/>
        <v>1</v>
      </c>
      <c r="AI57" s="527">
        <f t="shared" si="21"/>
        <v>1.1000000000000001</v>
      </c>
    </row>
    <row r="58" spans="1:35" x14ac:dyDescent="0.25">
      <c r="A58" s="80">
        <v>9</v>
      </c>
      <c r="B58" s="83">
        <f>'Мун- 2020-2021'!B58</f>
        <v>40210</v>
      </c>
      <c r="C58" s="240" t="str">
        <f>'Мун- 2020-2021'!C58</f>
        <v>МБОУ СШ № 21</v>
      </c>
      <c r="D58" s="122">
        <f>'Мун- 2020-2021'!DC58</f>
        <v>0.3125</v>
      </c>
      <c r="E58" s="110" t="str">
        <f t="shared" si="22"/>
        <v>C</v>
      </c>
      <c r="F58" s="115">
        <f>'Мун- 2020-2021'!DE58</f>
        <v>8.1104778605874617E-2</v>
      </c>
      <c r="G58" s="94" t="str">
        <f t="shared" si="23"/>
        <v>D</v>
      </c>
      <c r="H58" s="113">
        <f>'Мун- 2020-2021'!DG58</f>
        <v>6.6666666666666666E-2</v>
      </c>
      <c r="I58" s="94" t="str">
        <f t="shared" si="24"/>
        <v>C</v>
      </c>
      <c r="J58" s="107">
        <f>'Мун- 2020-2021'!DI58</f>
        <v>3.1315240083507306E-2</v>
      </c>
      <c r="K58" s="94" t="str">
        <f t="shared" si="25"/>
        <v>D</v>
      </c>
      <c r="L58" s="90">
        <f>'Рег- 2020-2021'!AQ58</f>
        <v>0.2</v>
      </c>
      <c r="M58" s="124" t="str">
        <f t="shared" si="26"/>
        <v>C</v>
      </c>
      <c r="N58" s="127">
        <f>'Рег- 2020-2021'!AS58</f>
        <v>0.13277003751052596</v>
      </c>
      <c r="O58" s="128" t="str">
        <f t="shared" si="27"/>
        <v>D</v>
      </c>
      <c r="P58" s="90">
        <f>'Рег- 2020-2021'!AU58</f>
        <v>0</v>
      </c>
      <c r="Q58" s="124" t="str">
        <f t="shared" si="28"/>
        <v>D</v>
      </c>
      <c r="R58" s="132">
        <f>'Фед- 2020-2021'!BC58</f>
        <v>0</v>
      </c>
      <c r="S58" s="128" t="str">
        <f t="shared" si="29"/>
        <v>D</v>
      </c>
      <c r="T58" s="130">
        <f>'Фед- 2020-2021'!BE58</f>
        <v>1.4661904409666817E-4</v>
      </c>
      <c r="U58" s="124" t="str">
        <f t="shared" si="30"/>
        <v>D</v>
      </c>
      <c r="V58" s="132">
        <f>'Фед- 2020-2021'!BG58</f>
        <v>0</v>
      </c>
      <c r="W58" s="158" t="str">
        <f t="shared" si="31"/>
        <v>D</v>
      </c>
      <c r="X58" s="155" t="str">
        <f t="shared" si="10"/>
        <v>D</v>
      </c>
      <c r="Y58" s="523">
        <f t="shared" si="11"/>
        <v>2</v>
      </c>
      <c r="Z58" s="524">
        <f t="shared" si="12"/>
        <v>1</v>
      </c>
      <c r="AA58" s="524">
        <f t="shared" si="13"/>
        <v>2</v>
      </c>
      <c r="AB58" s="524">
        <f t="shared" si="14"/>
        <v>1</v>
      </c>
      <c r="AC58" s="524">
        <f t="shared" si="15"/>
        <v>2</v>
      </c>
      <c r="AD58" s="524">
        <f t="shared" si="16"/>
        <v>1</v>
      </c>
      <c r="AE58" s="524">
        <f t="shared" si="17"/>
        <v>1</v>
      </c>
      <c r="AF58" s="524">
        <f t="shared" si="18"/>
        <v>1</v>
      </c>
      <c r="AG58" s="524">
        <f t="shared" si="19"/>
        <v>1</v>
      </c>
      <c r="AH58" s="524">
        <f t="shared" si="20"/>
        <v>1</v>
      </c>
      <c r="AI58" s="527">
        <f t="shared" si="21"/>
        <v>1.3</v>
      </c>
    </row>
    <row r="59" spans="1:35" x14ac:dyDescent="0.25">
      <c r="A59" s="80">
        <v>10</v>
      </c>
      <c r="B59" s="83">
        <f>'Мун- 2020-2021'!B59</f>
        <v>40300</v>
      </c>
      <c r="C59" s="240" t="str">
        <f>'Мун- 2020-2021'!C59</f>
        <v>МБОУ СШ № 30</v>
      </c>
      <c r="D59" s="122">
        <f>'Мун- 2020-2021'!DC59</f>
        <v>0.125</v>
      </c>
      <c r="E59" s="110" t="str">
        <f t="shared" si="22"/>
        <v>D</v>
      </c>
      <c r="F59" s="115">
        <f>'Мун- 2020-2021'!DE59</f>
        <v>1.6220955721174924E-2</v>
      </c>
      <c r="G59" s="94" t="str">
        <f t="shared" si="23"/>
        <v>D</v>
      </c>
      <c r="H59" s="113">
        <f>'Мун- 2020-2021'!DG59</f>
        <v>0</v>
      </c>
      <c r="I59" s="94" t="str">
        <f t="shared" si="24"/>
        <v>D</v>
      </c>
      <c r="J59" s="107">
        <f>'Мун- 2020-2021'!DI59+0.001</f>
        <v>1.2111111111111111E-2</v>
      </c>
      <c r="K59" s="94" t="str">
        <f t="shared" si="25"/>
        <v>D</v>
      </c>
      <c r="L59" s="90">
        <f>'Рег- 2020-2021'!AQ59</f>
        <v>0</v>
      </c>
      <c r="M59" s="124" t="str">
        <f t="shared" si="26"/>
        <v>D</v>
      </c>
      <c r="N59" s="127">
        <f>'Рег- 2020-2021'!AS59</f>
        <v>1.3277003751052595E-4</v>
      </c>
      <c r="O59" s="128" t="str">
        <f t="shared" si="27"/>
        <v>D</v>
      </c>
      <c r="P59" s="90">
        <f>'Рег- 2020-2021'!AU59</f>
        <v>0</v>
      </c>
      <c r="Q59" s="124" t="str">
        <f t="shared" si="28"/>
        <v>D</v>
      </c>
      <c r="R59" s="132">
        <f>'Фед- 2020-2021'!BC59</f>
        <v>0</v>
      </c>
      <c r="S59" s="128" t="str">
        <f t="shared" si="29"/>
        <v>D</v>
      </c>
      <c r="T59" s="130">
        <f>'Фед- 2020-2021'!BE59</f>
        <v>1.4661904409666817E-4</v>
      </c>
      <c r="U59" s="124" t="str">
        <f t="shared" si="30"/>
        <v>D</v>
      </c>
      <c r="V59" s="132">
        <f>'Фед- 2020-2021'!BG59</f>
        <v>0</v>
      </c>
      <c r="W59" s="158" t="str">
        <f t="shared" si="31"/>
        <v>D</v>
      </c>
      <c r="X59" s="155" t="str">
        <f t="shared" si="10"/>
        <v>D</v>
      </c>
      <c r="Y59" s="523">
        <f t="shared" si="11"/>
        <v>1</v>
      </c>
      <c r="Z59" s="524">
        <f t="shared" si="12"/>
        <v>1</v>
      </c>
      <c r="AA59" s="524">
        <f t="shared" si="13"/>
        <v>1</v>
      </c>
      <c r="AB59" s="524">
        <f t="shared" si="14"/>
        <v>1</v>
      </c>
      <c r="AC59" s="524">
        <f t="shared" si="15"/>
        <v>1</v>
      </c>
      <c r="AD59" s="524">
        <f t="shared" si="16"/>
        <v>1</v>
      </c>
      <c r="AE59" s="524">
        <f t="shared" si="17"/>
        <v>1</v>
      </c>
      <c r="AF59" s="524">
        <f t="shared" si="18"/>
        <v>1</v>
      </c>
      <c r="AG59" s="524">
        <f t="shared" si="19"/>
        <v>1</v>
      </c>
      <c r="AH59" s="524">
        <f t="shared" si="20"/>
        <v>1</v>
      </c>
      <c r="AI59" s="527">
        <f t="shared" si="21"/>
        <v>1</v>
      </c>
    </row>
    <row r="60" spans="1:35" x14ac:dyDescent="0.25">
      <c r="A60" s="80">
        <v>11</v>
      </c>
      <c r="B60" s="83">
        <f>'Мун- 2020-2021'!B60</f>
        <v>40360</v>
      </c>
      <c r="C60" s="240" t="str">
        <f>'Мун- 2020-2021'!C60</f>
        <v>МБОУ СШ № 36</v>
      </c>
      <c r="D60" s="122">
        <f>'Мун- 2020-2021'!DC60</f>
        <v>0.25</v>
      </c>
      <c r="E60" s="110" t="str">
        <f t="shared" si="22"/>
        <v>C</v>
      </c>
      <c r="F60" s="115">
        <f>'Мун- 2020-2021'!DE60</f>
        <v>0.15139558673096595</v>
      </c>
      <c r="G60" s="94" t="str">
        <f t="shared" si="23"/>
        <v>D</v>
      </c>
      <c r="H60" s="113">
        <f>'Мун- 2020-2021'!DG60</f>
        <v>3.5714285714285712E-2</v>
      </c>
      <c r="I60" s="94" t="str">
        <f t="shared" si="24"/>
        <v>D</v>
      </c>
      <c r="J60" s="107">
        <f>'Мун- 2020-2021'!DI60</f>
        <v>5.9196617336152217E-2</v>
      </c>
      <c r="K60" s="94" t="str">
        <f t="shared" si="25"/>
        <v>D</v>
      </c>
      <c r="L60" s="90">
        <f>'Рег- 2020-2021'!AQ60</f>
        <v>0</v>
      </c>
      <c r="M60" s="124" t="str">
        <f t="shared" si="26"/>
        <v>D</v>
      </c>
      <c r="N60" s="127">
        <f>'Рег- 2020-2021'!AS60</f>
        <v>1.3277003751052595E-4</v>
      </c>
      <c r="O60" s="128" t="str">
        <f t="shared" si="27"/>
        <v>D</v>
      </c>
      <c r="P60" s="90">
        <f>'Рег- 2020-2021'!AU60</f>
        <v>0</v>
      </c>
      <c r="Q60" s="124" t="str">
        <f t="shared" si="28"/>
        <v>D</v>
      </c>
      <c r="R60" s="132">
        <f>'Фед- 2020-2021'!BC60</f>
        <v>0.16666666666666666</v>
      </c>
      <c r="S60" s="128" t="str">
        <f t="shared" si="29"/>
        <v>B</v>
      </c>
      <c r="T60" s="130">
        <f>'Фед- 2020-2021'!BE60</f>
        <v>0.14661904409666818</v>
      </c>
      <c r="U60" s="124" t="str">
        <f t="shared" si="30"/>
        <v>D</v>
      </c>
      <c r="V60" s="132">
        <f>'Фед- 2020-2021'!BG60</f>
        <v>0</v>
      </c>
      <c r="W60" s="158" t="str">
        <f t="shared" si="31"/>
        <v>D</v>
      </c>
      <c r="X60" s="155" t="str">
        <f t="shared" si="10"/>
        <v>D</v>
      </c>
      <c r="Y60" s="523">
        <f t="shared" si="11"/>
        <v>2</v>
      </c>
      <c r="Z60" s="524">
        <f t="shared" si="12"/>
        <v>1</v>
      </c>
      <c r="AA60" s="524">
        <f t="shared" si="13"/>
        <v>1</v>
      </c>
      <c r="AB60" s="524">
        <f t="shared" si="14"/>
        <v>1</v>
      </c>
      <c r="AC60" s="524">
        <f t="shared" si="15"/>
        <v>1</v>
      </c>
      <c r="AD60" s="524">
        <f t="shared" si="16"/>
        <v>1</v>
      </c>
      <c r="AE60" s="524">
        <f t="shared" si="17"/>
        <v>1</v>
      </c>
      <c r="AF60" s="524">
        <f t="shared" si="18"/>
        <v>2.5</v>
      </c>
      <c r="AG60" s="524">
        <f t="shared" si="19"/>
        <v>1</v>
      </c>
      <c r="AH60" s="524">
        <f t="shared" si="20"/>
        <v>1</v>
      </c>
      <c r="AI60" s="527">
        <f t="shared" si="21"/>
        <v>1.25</v>
      </c>
    </row>
    <row r="61" spans="1:35" x14ac:dyDescent="0.25">
      <c r="A61" s="80">
        <v>12</v>
      </c>
      <c r="B61" s="83">
        <f>'Мун- 2020-2021'!B61</f>
        <v>40390</v>
      </c>
      <c r="C61" s="240" t="str">
        <f>'Мун- 2020-2021'!C61</f>
        <v>МБОУ СШ № 39</v>
      </c>
      <c r="D61" s="122">
        <f>'Мун- 2020-2021'!DC61</f>
        <v>0.1875</v>
      </c>
      <c r="E61" s="110" t="str">
        <f t="shared" si="22"/>
        <v>D</v>
      </c>
      <c r="F61" s="115">
        <f>'Мун- 2020-2021'!DE61</f>
        <v>0.10813970480783283</v>
      </c>
      <c r="G61" s="94" t="str">
        <f t="shared" si="23"/>
        <v>D</v>
      </c>
      <c r="H61" s="113">
        <f>'Мун- 2020-2021'!DG61</f>
        <v>0</v>
      </c>
      <c r="I61" s="94" t="str">
        <f t="shared" si="24"/>
        <v>D</v>
      </c>
      <c r="J61" s="107">
        <f>'Мун- 2020-2021'!DI61</f>
        <v>2.5094102885821833E-2</v>
      </c>
      <c r="K61" s="94" t="str">
        <f t="shared" si="25"/>
        <v>D</v>
      </c>
      <c r="L61" s="90">
        <f>'Рег- 2020-2021'!AQ61</f>
        <v>0</v>
      </c>
      <c r="M61" s="124" t="str">
        <f t="shared" si="26"/>
        <v>D</v>
      </c>
      <c r="N61" s="127">
        <f>'Рег- 2020-2021'!AS61</f>
        <v>1.3277003751052595E-4</v>
      </c>
      <c r="O61" s="128" t="str">
        <f t="shared" si="27"/>
        <v>D</v>
      </c>
      <c r="P61" s="90">
        <f>'Рег- 2020-2021'!AU61</f>
        <v>0</v>
      </c>
      <c r="Q61" s="124" t="str">
        <f t="shared" si="28"/>
        <v>D</v>
      </c>
      <c r="R61" s="132">
        <f>'Фед- 2020-2021'!BC61</f>
        <v>0.16666666666666666</v>
      </c>
      <c r="S61" s="128" t="str">
        <f t="shared" si="29"/>
        <v>B</v>
      </c>
      <c r="T61" s="130">
        <f>'Фед- 2020-2021'!BE61</f>
        <v>0.14661904409666818</v>
      </c>
      <c r="U61" s="124" t="str">
        <f t="shared" si="30"/>
        <v>D</v>
      </c>
      <c r="V61" s="132">
        <f>'Фед- 2020-2021'!BG61</f>
        <v>0</v>
      </c>
      <c r="W61" s="158" t="str">
        <f t="shared" si="31"/>
        <v>D</v>
      </c>
      <c r="X61" s="155" t="str">
        <f t="shared" si="10"/>
        <v>D</v>
      </c>
      <c r="Y61" s="523">
        <f t="shared" si="11"/>
        <v>1</v>
      </c>
      <c r="Z61" s="524">
        <f t="shared" si="12"/>
        <v>1</v>
      </c>
      <c r="AA61" s="524">
        <f t="shared" si="13"/>
        <v>1</v>
      </c>
      <c r="AB61" s="524">
        <f t="shared" si="14"/>
        <v>1</v>
      </c>
      <c r="AC61" s="524">
        <f t="shared" si="15"/>
        <v>1</v>
      </c>
      <c r="AD61" s="524">
        <f t="shared" si="16"/>
        <v>1</v>
      </c>
      <c r="AE61" s="524">
        <f t="shared" si="17"/>
        <v>1</v>
      </c>
      <c r="AF61" s="524">
        <f t="shared" si="18"/>
        <v>2.5</v>
      </c>
      <c r="AG61" s="524">
        <f t="shared" si="19"/>
        <v>1</v>
      </c>
      <c r="AH61" s="524">
        <f t="shared" si="20"/>
        <v>1</v>
      </c>
      <c r="AI61" s="527">
        <f t="shared" si="21"/>
        <v>1.1499999999999999</v>
      </c>
    </row>
    <row r="62" spans="1:35" x14ac:dyDescent="0.25">
      <c r="A62" s="80">
        <v>13</v>
      </c>
      <c r="B62" s="83">
        <f>'Мун- 2020-2021'!B62</f>
        <v>40720</v>
      </c>
      <c r="C62" s="240" t="str">
        <f>'Мун- 2020-2021'!C62</f>
        <v>МБОУ СШ № 72</v>
      </c>
      <c r="D62" s="122">
        <f>'Мун- 2020-2021'!DC62</f>
        <v>0.625</v>
      </c>
      <c r="E62" s="110" t="str">
        <f t="shared" si="22"/>
        <v>A</v>
      </c>
      <c r="F62" s="115">
        <f>'Мун- 2020-2021'!DE62</f>
        <v>0.3406400701446734</v>
      </c>
      <c r="G62" s="94" t="str">
        <f t="shared" si="23"/>
        <v>D</v>
      </c>
      <c r="H62" s="113">
        <f>'Мун- 2020-2021'!DG62</f>
        <v>0.22222222222222221</v>
      </c>
      <c r="I62" s="94" t="str">
        <f t="shared" si="24"/>
        <v>A</v>
      </c>
      <c r="J62" s="107">
        <f>'Мун- 2020-2021'!DI62</f>
        <v>6.1165048543689322E-2</v>
      </c>
      <c r="K62" s="94" t="str">
        <f t="shared" si="25"/>
        <v>D</v>
      </c>
      <c r="L62" s="90">
        <f>'Рег- 2020-2021'!AQ62</f>
        <v>0.6</v>
      </c>
      <c r="M62" s="124" t="str">
        <f t="shared" si="26"/>
        <v>A</v>
      </c>
      <c r="N62" s="127">
        <f>'Рег- 2020-2021'!AS62</f>
        <v>1.0621603000842077</v>
      </c>
      <c r="O62" s="128" t="str">
        <f t="shared" si="27"/>
        <v>B</v>
      </c>
      <c r="P62" s="90">
        <f>'Рег- 2020-2021'!AU62</f>
        <v>0.25</v>
      </c>
      <c r="Q62" s="124" t="str">
        <f t="shared" si="28"/>
        <v>C</v>
      </c>
      <c r="R62" s="132">
        <f>'Фед- 2020-2021'!BC62</f>
        <v>0.16666666666666666</v>
      </c>
      <c r="S62" s="128" t="str">
        <f t="shared" si="29"/>
        <v>B</v>
      </c>
      <c r="T62" s="130">
        <f>'Фед- 2020-2021'!BE62</f>
        <v>0.29323808819333635</v>
      </c>
      <c r="U62" s="124" t="str">
        <f t="shared" si="30"/>
        <v>D</v>
      </c>
      <c r="V62" s="132">
        <f>'Фед- 2020-2021'!BG62</f>
        <v>1</v>
      </c>
      <c r="W62" s="158" t="str">
        <f t="shared" si="31"/>
        <v>A</v>
      </c>
      <c r="X62" s="155" t="str">
        <f t="shared" si="10"/>
        <v>B</v>
      </c>
      <c r="Y62" s="523">
        <f t="shared" si="11"/>
        <v>4.2</v>
      </c>
      <c r="Z62" s="524">
        <f t="shared" si="12"/>
        <v>1</v>
      </c>
      <c r="AA62" s="524">
        <f t="shared" si="13"/>
        <v>4.2</v>
      </c>
      <c r="AB62" s="524">
        <f t="shared" si="14"/>
        <v>1</v>
      </c>
      <c r="AC62" s="524">
        <f t="shared" si="15"/>
        <v>4.2</v>
      </c>
      <c r="AD62" s="524">
        <f t="shared" si="16"/>
        <v>2.5</v>
      </c>
      <c r="AE62" s="524">
        <f t="shared" si="17"/>
        <v>2</v>
      </c>
      <c r="AF62" s="524">
        <f t="shared" si="18"/>
        <v>2.5</v>
      </c>
      <c r="AG62" s="524">
        <f t="shared" si="19"/>
        <v>1</v>
      </c>
      <c r="AH62" s="524">
        <f t="shared" si="20"/>
        <v>4.2</v>
      </c>
      <c r="AI62" s="527">
        <f t="shared" si="21"/>
        <v>2.68</v>
      </c>
    </row>
    <row r="63" spans="1:35" x14ac:dyDescent="0.25">
      <c r="A63" s="80">
        <v>14</v>
      </c>
      <c r="B63" s="83">
        <f>'Мун- 2020-2021'!B63</f>
        <v>40730</v>
      </c>
      <c r="C63" s="240" t="str">
        <f>'Мун- 2020-2021'!C63</f>
        <v>МБОУ СШ № 73</v>
      </c>
      <c r="D63" s="122">
        <f>'Мун- 2020-2021'!DC63+0.005</f>
        <v>0.38</v>
      </c>
      <c r="E63" s="110" t="str">
        <f t="shared" si="22"/>
        <v>B</v>
      </c>
      <c r="F63" s="115">
        <f>'Мун- 2020-2021'!DE63</f>
        <v>0.35686102586584834</v>
      </c>
      <c r="G63" s="94" t="str">
        <f t="shared" si="23"/>
        <v>D</v>
      </c>
      <c r="H63" s="113">
        <f>'Мун- 2020-2021'!DG63</f>
        <v>1.5151515151515152E-2</v>
      </c>
      <c r="I63" s="94" t="str">
        <f t="shared" si="24"/>
        <v>D</v>
      </c>
      <c r="J63" s="107">
        <f>'Мун- 2020-2021'!DI63</f>
        <v>0.24444444444444444</v>
      </c>
      <c r="K63" s="94" t="str">
        <f t="shared" si="25"/>
        <v>A</v>
      </c>
      <c r="L63" s="90">
        <f>'Рег- 2020-2021'!AQ63</f>
        <v>0</v>
      </c>
      <c r="M63" s="124" t="str">
        <f t="shared" si="26"/>
        <v>D</v>
      </c>
      <c r="N63" s="127">
        <f>'Рег- 2020-2021'!AS63</f>
        <v>1.3277003751052595E-4</v>
      </c>
      <c r="O63" s="128" t="str">
        <f t="shared" si="27"/>
        <v>D</v>
      </c>
      <c r="P63" s="90">
        <f>'Рег- 2020-2021'!AU63</f>
        <v>0</v>
      </c>
      <c r="Q63" s="124" t="str">
        <f t="shared" si="28"/>
        <v>D</v>
      </c>
      <c r="R63" s="132">
        <f>'Фед- 2020-2021'!BC63</f>
        <v>0</v>
      </c>
      <c r="S63" s="128" t="str">
        <f t="shared" si="29"/>
        <v>D</v>
      </c>
      <c r="T63" s="130">
        <f>'Фед- 2020-2021'!BE63</f>
        <v>1.4661904409666817E-4</v>
      </c>
      <c r="U63" s="124" t="str">
        <f t="shared" si="30"/>
        <v>D</v>
      </c>
      <c r="V63" s="132">
        <f>'Фед- 2020-2021'!BG63</f>
        <v>0</v>
      </c>
      <c r="W63" s="158" t="str">
        <f t="shared" si="31"/>
        <v>D</v>
      </c>
      <c r="X63" s="155" t="str">
        <f t="shared" si="10"/>
        <v>D</v>
      </c>
      <c r="Y63" s="523">
        <f t="shared" si="11"/>
        <v>2.5</v>
      </c>
      <c r="Z63" s="524">
        <f t="shared" si="12"/>
        <v>1</v>
      </c>
      <c r="AA63" s="524">
        <f t="shared" si="13"/>
        <v>1</v>
      </c>
      <c r="AB63" s="524">
        <f t="shared" si="14"/>
        <v>4.2</v>
      </c>
      <c r="AC63" s="524">
        <f t="shared" si="15"/>
        <v>1</v>
      </c>
      <c r="AD63" s="524">
        <f t="shared" si="16"/>
        <v>1</v>
      </c>
      <c r="AE63" s="524">
        <f t="shared" si="17"/>
        <v>1</v>
      </c>
      <c r="AF63" s="524">
        <f t="shared" si="18"/>
        <v>1</v>
      </c>
      <c r="AG63" s="524">
        <f t="shared" si="19"/>
        <v>1</v>
      </c>
      <c r="AH63" s="524">
        <f t="shared" si="20"/>
        <v>1</v>
      </c>
      <c r="AI63" s="527">
        <f t="shared" si="21"/>
        <v>1.47</v>
      </c>
    </row>
    <row r="64" spans="1:35" x14ac:dyDescent="0.25">
      <c r="A64" s="80">
        <v>15</v>
      </c>
      <c r="B64" s="83">
        <f>'Мун- 2020-2021'!B64</f>
        <v>40820</v>
      </c>
      <c r="C64" s="240" t="str">
        <f>'Мун- 2020-2021'!C64</f>
        <v>МБОУ СШ № 82</v>
      </c>
      <c r="D64" s="122">
        <f>'Мун- 2020-2021'!DC64</f>
        <v>0.5</v>
      </c>
      <c r="E64" s="110" t="str">
        <f t="shared" si="22"/>
        <v>B</v>
      </c>
      <c r="F64" s="115">
        <f>'Мун- 2020-2021'!DE64</f>
        <v>0.27034926201958209</v>
      </c>
      <c r="G64" s="94" t="str">
        <f t="shared" si="23"/>
        <v>D</v>
      </c>
      <c r="H64" s="113">
        <f>'Мун- 2020-2021'!DG64+0.004</f>
        <v>0.16400000000000001</v>
      </c>
      <c r="I64" s="94" t="str">
        <f t="shared" si="24"/>
        <v>A</v>
      </c>
      <c r="J64" s="107">
        <f>'Мун- 2020-2021'!DI64+0.001</f>
        <v>6.01016548463357E-2</v>
      </c>
      <c r="K64" s="94" t="str">
        <f t="shared" si="25"/>
        <v>D</v>
      </c>
      <c r="L64" s="90">
        <f>'Рег- 2020-2021'!AQ64</f>
        <v>0.2</v>
      </c>
      <c r="M64" s="124" t="str">
        <f t="shared" si="26"/>
        <v>C</v>
      </c>
      <c r="N64" s="127">
        <f>'Рег- 2020-2021'!AS64</f>
        <v>0.39831011253157789</v>
      </c>
      <c r="O64" s="128" t="str">
        <f t="shared" si="27"/>
        <v>D</v>
      </c>
      <c r="P64" s="90">
        <f>'Рег- 2020-2021'!AU64+0.002</f>
        <v>0.66866666666666663</v>
      </c>
      <c r="Q64" s="124" t="str">
        <f t="shared" si="28"/>
        <v>A</v>
      </c>
      <c r="R64" s="132">
        <f>'Фед- 2020-2021'!BC64</f>
        <v>0</v>
      </c>
      <c r="S64" s="128" t="str">
        <f t="shared" si="29"/>
        <v>D</v>
      </c>
      <c r="T64" s="130">
        <f>'Фед- 2020-2021'!BE64</f>
        <v>1.4661904409666817E-4</v>
      </c>
      <c r="U64" s="124" t="str">
        <f t="shared" si="30"/>
        <v>D</v>
      </c>
      <c r="V64" s="132">
        <f>'Фед- 2020-2021'!BG64</f>
        <v>0</v>
      </c>
      <c r="W64" s="158" t="str">
        <f t="shared" si="31"/>
        <v>D</v>
      </c>
      <c r="X64" s="155" t="str">
        <f t="shared" si="10"/>
        <v>C</v>
      </c>
      <c r="Y64" s="523">
        <f t="shared" si="11"/>
        <v>2.5</v>
      </c>
      <c r="Z64" s="524">
        <f t="shared" si="12"/>
        <v>1</v>
      </c>
      <c r="AA64" s="524">
        <f t="shared" si="13"/>
        <v>4.2</v>
      </c>
      <c r="AB64" s="524">
        <f t="shared" si="14"/>
        <v>1</v>
      </c>
      <c r="AC64" s="524">
        <f t="shared" si="15"/>
        <v>2</v>
      </c>
      <c r="AD64" s="524">
        <f t="shared" si="16"/>
        <v>1</v>
      </c>
      <c r="AE64" s="524">
        <f t="shared" si="17"/>
        <v>4.2</v>
      </c>
      <c r="AF64" s="524">
        <f t="shared" si="18"/>
        <v>1</v>
      </c>
      <c r="AG64" s="524">
        <f t="shared" si="19"/>
        <v>1</v>
      </c>
      <c r="AH64" s="524">
        <f t="shared" si="20"/>
        <v>1</v>
      </c>
      <c r="AI64" s="527">
        <f t="shared" si="21"/>
        <v>1.89</v>
      </c>
    </row>
    <row r="65" spans="1:35" x14ac:dyDescent="0.25">
      <c r="A65" s="80">
        <v>16</v>
      </c>
      <c r="B65" s="83">
        <f>'Мун- 2020-2021'!B65</f>
        <v>40840</v>
      </c>
      <c r="C65" s="240" t="str">
        <f>'Мун- 2020-2021'!C65</f>
        <v>МБОУ СШ № 84</v>
      </c>
      <c r="D65" s="122">
        <f>'Мун- 2020-2021'!DC65</f>
        <v>0.3125</v>
      </c>
      <c r="E65" s="110" t="str">
        <f t="shared" si="22"/>
        <v>C</v>
      </c>
      <c r="F65" s="115">
        <f>'Мун- 2020-2021'!DE65</f>
        <v>2.384480491012714</v>
      </c>
      <c r="G65" s="94" t="str">
        <f t="shared" si="23"/>
        <v>A</v>
      </c>
      <c r="H65" s="113">
        <f>'Мун- 2020-2021'!DG65</f>
        <v>4.5351473922902496E-3</v>
      </c>
      <c r="I65" s="94" t="str">
        <f t="shared" si="24"/>
        <v>D</v>
      </c>
      <c r="J65" s="107">
        <f>'Мун- 2020-2021'!DI65+0.001</f>
        <v>0.56929896907216493</v>
      </c>
      <c r="K65" s="94" t="str">
        <f t="shared" si="25"/>
        <v>A</v>
      </c>
      <c r="L65" s="90">
        <f>'Рег- 2020-2021'!AQ65</f>
        <v>0.2</v>
      </c>
      <c r="M65" s="124" t="str">
        <f t="shared" si="26"/>
        <v>C</v>
      </c>
      <c r="N65" s="127">
        <f>'Рег- 2020-2021'!AS65</f>
        <v>1.4604704126157857</v>
      </c>
      <c r="O65" s="128" t="str">
        <f t="shared" si="27"/>
        <v>B</v>
      </c>
      <c r="P65" s="90">
        <f>'Рег- 2020-2021'!AU65</f>
        <v>0</v>
      </c>
      <c r="Q65" s="124" t="str">
        <f t="shared" si="28"/>
        <v>D</v>
      </c>
      <c r="R65" s="132">
        <f>'Фед- 2020-2021'!BC65</f>
        <v>0</v>
      </c>
      <c r="S65" s="128" t="str">
        <f t="shared" si="29"/>
        <v>D</v>
      </c>
      <c r="T65" s="130">
        <f>'Фед- 2020-2021'!BE65</f>
        <v>1.4661904409666817E-4</v>
      </c>
      <c r="U65" s="124" t="str">
        <f t="shared" si="30"/>
        <v>D</v>
      </c>
      <c r="V65" s="132">
        <f>'Фед- 2020-2021'!BG65</f>
        <v>0</v>
      </c>
      <c r="W65" s="158" t="str">
        <f t="shared" si="31"/>
        <v>D</v>
      </c>
      <c r="X65" s="155" t="str">
        <f t="shared" si="10"/>
        <v>C</v>
      </c>
      <c r="Y65" s="523">
        <f t="shared" si="11"/>
        <v>2</v>
      </c>
      <c r="Z65" s="524">
        <f t="shared" si="12"/>
        <v>4.2</v>
      </c>
      <c r="AA65" s="524">
        <f t="shared" si="13"/>
        <v>1</v>
      </c>
      <c r="AB65" s="524">
        <f t="shared" si="14"/>
        <v>4.2</v>
      </c>
      <c r="AC65" s="524">
        <f t="shared" si="15"/>
        <v>2</v>
      </c>
      <c r="AD65" s="524">
        <f t="shared" si="16"/>
        <v>2.5</v>
      </c>
      <c r="AE65" s="524">
        <f t="shared" si="17"/>
        <v>1</v>
      </c>
      <c r="AF65" s="524">
        <f t="shared" si="18"/>
        <v>1</v>
      </c>
      <c r="AG65" s="524">
        <f t="shared" si="19"/>
        <v>1</v>
      </c>
      <c r="AH65" s="524">
        <f t="shared" si="20"/>
        <v>1</v>
      </c>
      <c r="AI65" s="527">
        <f t="shared" si="21"/>
        <v>1.9899999999999998</v>
      </c>
    </row>
    <row r="66" spans="1:35" x14ac:dyDescent="0.25">
      <c r="A66" s="80">
        <v>17</v>
      </c>
      <c r="B66" s="83">
        <f>'Мун- 2020-2021'!B66</f>
        <v>40950</v>
      </c>
      <c r="C66" s="240" t="str">
        <f>'Мун- 2020-2021'!C66</f>
        <v>МБОУ СШ № 95</v>
      </c>
      <c r="D66" s="122">
        <f>'Мун- 2020-2021'!DC66</f>
        <v>0.25</v>
      </c>
      <c r="E66" s="110" t="str">
        <f t="shared" si="22"/>
        <v>C</v>
      </c>
      <c r="F66" s="115">
        <f>'Мун- 2020-2021'!DE66</f>
        <v>6.4883822884699696E-2</v>
      </c>
      <c r="G66" s="94" t="str">
        <f t="shared" si="23"/>
        <v>D</v>
      </c>
      <c r="H66" s="113">
        <f>'Мун- 2020-2021'!DG66</f>
        <v>8.3333333333333329E-2</v>
      </c>
      <c r="I66" s="94" t="str">
        <f t="shared" si="24"/>
        <v>C</v>
      </c>
      <c r="J66" s="107">
        <f>'Мун- 2020-2021'!DI66</f>
        <v>1.3043478260869565E-2</v>
      </c>
      <c r="K66" s="94" t="str">
        <f t="shared" si="25"/>
        <v>D</v>
      </c>
      <c r="L66" s="90">
        <f>'Рег- 2020-2021'!AQ66</f>
        <v>0</v>
      </c>
      <c r="M66" s="124" t="str">
        <f t="shared" si="26"/>
        <v>D</v>
      </c>
      <c r="N66" s="127">
        <f>'Рег- 2020-2021'!AS66</f>
        <v>1.3277003751052595E-4</v>
      </c>
      <c r="O66" s="128" t="str">
        <f t="shared" si="27"/>
        <v>D</v>
      </c>
      <c r="P66" s="90">
        <f>'Рег- 2020-2021'!AU66</f>
        <v>0</v>
      </c>
      <c r="Q66" s="124" t="str">
        <f t="shared" si="28"/>
        <v>D</v>
      </c>
      <c r="R66" s="132">
        <f>'Фед- 2020-2021'!BC66</f>
        <v>0</v>
      </c>
      <c r="S66" s="128" t="str">
        <f t="shared" si="29"/>
        <v>D</v>
      </c>
      <c r="T66" s="130">
        <f>'Фед- 2020-2021'!BE66</f>
        <v>1.4661904409666817E-4</v>
      </c>
      <c r="U66" s="124" t="str">
        <f t="shared" si="30"/>
        <v>D</v>
      </c>
      <c r="V66" s="132">
        <f>'Фед- 2020-2021'!BG66</f>
        <v>0</v>
      </c>
      <c r="W66" s="158" t="str">
        <f t="shared" si="31"/>
        <v>D</v>
      </c>
      <c r="X66" s="155" t="str">
        <f t="shared" si="10"/>
        <v>D</v>
      </c>
      <c r="Y66" s="523">
        <f t="shared" si="11"/>
        <v>2</v>
      </c>
      <c r="Z66" s="524">
        <f t="shared" si="12"/>
        <v>1</v>
      </c>
      <c r="AA66" s="524">
        <f t="shared" si="13"/>
        <v>2</v>
      </c>
      <c r="AB66" s="524">
        <f t="shared" si="14"/>
        <v>1</v>
      </c>
      <c r="AC66" s="524">
        <f t="shared" si="15"/>
        <v>1</v>
      </c>
      <c r="AD66" s="524">
        <f t="shared" si="16"/>
        <v>1</v>
      </c>
      <c r="AE66" s="524">
        <f t="shared" si="17"/>
        <v>1</v>
      </c>
      <c r="AF66" s="524">
        <f t="shared" si="18"/>
        <v>1</v>
      </c>
      <c r="AG66" s="524">
        <f t="shared" si="19"/>
        <v>1</v>
      </c>
      <c r="AH66" s="524">
        <f t="shared" si="20"/>
        <v>1</v>
      </c>
      <c r="AI66" s="527">
        <f t="shared" si="21"/>
        <v>1.2</v>
      </c>
    </row>
    <row r="67" spans="1:35" x14ac:dyDescent="0.25">
      <c r="A67" s="80">
        <v>18</v>
      </c>
      <c r="B67" s="83">
        <f>'Мун- 2020-2021'!B67</f>
        <v>40990</v>
      </c>
      <c r="C67" s="240" t="str">
        <f>'Мун- 2020-2021'!C67</f>
        <v>МБОУ СШ № 99</v>
      </c>
      <c r="D67" s="122">
        <f>'Мун- 2020-2021'!DC67</f>
        <v>0.3125</v>
      </c>
      <c r="E67" s="110" t="str">
        <f t="shared" si="22"/>
        <v>C</v>
      </c>
      <c r="F67" s="115">
        <f>'Мун- 2020-2021'!DE67</f>
        <v>0.15680257197135761</v>
      </c>
      <c r="G67" s="94" t="str">
        <f t="shared" si="23"/>
        <v>D</v>
      </c>
      <c r="H67" s="113">
        <f>'Мун- 2020-2021'!DG67+0.005</f>
        <v>0.17741379310344829</v>
      </c>
      <c r="I67" s="94" t="str">
        <f t="shared" si="24"/>
        <v>A</v>
      </c>
      <c r="J67" s="107">
        <f>'Мун- 2020-2021'!DI67</f>
        <v>2.4026512013256007E-2</v>
      </c>
      <c r="K67" s="94" t="str">
        <f t="shared" si="25"/>
        <v>D</v>
      </c>
      <c r="L67" s="90">
        <f>'Рег- 2020-2021'!AQ67</f>
        <v>0.2</v>
      </c>
      <c r="M67" s="124" t="str">
        <f t="shared" si="26"/>
        <v>C</v>
      </c>
      <c r="N67" s="127">
        <f>'Рег- 2020-2021'!AS67</f>
        <v>0.53108015004210385</v>
      </c>
      <c r="O67" s="128" t="str">
        <f t="shared" si="27"/>
        <v>C</v>
      </c>
      <c r="P67" s="90">
        <f>'Рег- 2020-2021'!AU67</f>
        <v>0</v>
      </c>
      <c r="Q67" s="124" t="str">
        <f t="shared" si="28"/>
        <v>D</v>
      </c>
      <c r="R67" s="132">
        <f>'Фед- 2020-2021'!BC67</f>
        <v>0</v>
      </c>
      <c r="S67" s="128" t="str">
        <f t="shared" si="29"/>
        <v>D</v>
      </c>
      <c r="T67" s="130">
        <f>'Фед- 2020-2021'!BE67</f>
        <v>1.4661904409666817E-4</v>
      </c>
      <c r="U67" s="124" t="str">
        <f t="shared" si="30"/>
        <v>D</v>
      </c>
      <c r="V67" s="132">
        <f>'Фед- 2020-2021'!BG67</f>
        <v>0</v>
      </c>
      <c r="W67" s="158" t="str">
        <f t="shared" si="31"/>
        <v>D</v>
      </c>
      <c r="X67" s="155" t="str">
        <f t="shared" si="10"/>
        <v>C</v>
      </c>
      <c r="Y67" s="523">
        <f t="shared" si="11"/>
        <v>2</v>
      </c>
      <c r="Z67" s="524">
        <f t="shared" si="12"/>
        <v>1</v>
      </c>
      <c r="AA67" s="524">
        <f t="shared" si="13"/>
        <v>4.2</v>
      </c>
      <c r="AB67" s="524">
        <f t="shared" si="14"/>
        <v>1</v>
      </c>
      <c r="AC67" s="524">
        <f t="shared" si="15"/>
        <v>2</v>
      </c>
      <c r="AD67" s="524">
        <f t="shared" si="16"/>
        <v>2</v>
      </c>
      <c r="AE67" s="524">
        <f t="shared" si="17"/>
        <v>1</v>
      </c>
      <c r="AF67" s="524">
        <f t="shared" si="18"/>
        <v>1</v>
      </c>
      <c r="AG67" s="524">
        <f t="shared" si="19"/>
        <v>1</v>
      </c>
      <c r="AH67" s="524">
        <f t="shared" si="20"/>
        <v>1</v>
      </c>
      <c r="AI67" s="527">
        <f t="shared" si="21"/>
        <v>1.6199999999999999</v>
      </c>
    </row>
    <row r="68" spans="1:35" ht="15.75" thickBot="1" x14ac:dyDescent="0.3">
      <c r="A68" s="81">
        <v>19</v>
      </c>
      <c r="B68" s="84">
        <f>'Мун- 2020-2021'!B68</f>
        <v>40133</v>
      </c>
      <c r="C68" s="241" t="str">
        <f>'Мун- 2020-2021'!C68</f>
        <v>МБОУ СШ № 133</v>
      </c>
      <c r="D68" s="123">
        <f>'Мун- 2020-2021'!DC68</f>
        <v>0.4375</v>
      </c>
      <c r="E68" s="108" t="str">
        <f t="shared" si="22"/>
        <v>B</v>
      </c>
      <c r="F68" s="116">
        <f>'Мун- 2020-2021'!DE68</f>
        <v>0.7191290369720883</v>
      </c>
      <c r="G68" s="94" t="str">
        <f t="shared" si="23"/>
        <v>C</v>
      </c>
      <c r="H68" s="111">
        <f>'Мун- 2020-2021'!DG68</f>
        <v>7.5187969924812026E-3</v>
      </c>
      <c r="I68" s="94" t="str">
        <f t="shared" si="24"/>
        <v>D</v>
      </c>
      <c r="J68" s="107">
        <f>'Мун- 2020-2021'!DI68+0.006</f>
        <v>0.15394215795328142</v>
      </c>
      <c r="K68" s="94" t="str">
        <f t="shared" si="25"/>
        <v>B</v>
      </c>
      <c r="L68" s="104">
        <f>'Рег- 2020-2021'!AQ68</f>
        <v>0</v>
      </c>
      <c r="M68" s="129" t="str">
        <f t="shared" si="26"/>
        <v>D</v>
      </c>
      <c r="N68" s="107">
        <f>'Рег- 2020-2021'!AS68</f>
        <v>1.3277003751052595E-4</v>
      </c>
      <c r="O68" s="134" t="str">
        <f t="shared" si="27"/>
        <v>D</v>
      </c>
      <c r="P68" s="104">
        <f>'Рег- 2020-2021'!AU68</f>
        <v>0</v>
      </c>
      <c r="Q68" s="129" t="str">
        <f t="shared" si="28"/>
        <v>D</v>
      </c>
      <c r="R68" s="105">
        <f>'Фед- 2020-2021'!BC68</f>
        <v>0</v>
      </c>
      <c r="S68" s="134" t="str">
        <f t="shared" si="29"/>
        <v>D</v>
      </c>
      <c r="T68" s="137">
        <f>'Фед- 2020-2021'!BE68</f>
        <v>1.4661904409666817E-4</v>
      </c>
      <c r="U68" s="129" t="str">
        <f t="shared" si="30"/>
        <v>D</v>
      </c>
      <c r="V68" s="105">
        <f>'Фед- 2020-2021'!BG68</f>
        <v>0</v>
      </c>
      <c r="W68" s="159" t="str">
        <f t="shared" si="31"/>
        <v>D</v>
      </c>
      <c r="X68" s="154" t="str">
        <f t="shared" ref="X68:X122" si="32">IF(AI68&gt;=3.5,"A",IF(AI68&gt;=2.5,"B",IF(AI68&gt;=1.5,"C","D")))</f>
        <v>D</v>
      </c>
      <c r="Y68" s="523">
        <f t="shared" ref="Y68:Y122" si="33">IF(E68="A",4.2,IF(E68="B",2.5,IF(E68="C",2,1)))</f>
        <v>2.5</v>
      </c>
      <c r="Z68" s="524">
        <f t="shared" ref="Z68:Z122" si="34">IF(G68="A",4.2,IF(G68="B",2.5,IF(G68="C",2,1)))</f>
        <v>2</v>
      </c>
      <c r="AA68" s="524">
        <f t="shared" ref="AA68:AA122" si="35">IF(I68="A",4.2,IF(I68="B",2.5,IF(I68="C",2,1)))</f>
        <v>1</v>
      </c>
      <c r="AB68" s="524">
        <f t="shared" ref="AB68:AB122" si="36">IF(K68="A",4.2,IF(K68="B",2.5,IF(K68="C",2,1)))</f>
        <v>2.5</v>
      </c>
      <c r="AC68" s="524">
        <f t="shared" ref="AC68:AC122" si="37">IF(M68="A",4.2,IF(M68="B",2.5,IF(M68="C",2,1)))</f>
        <v>1</v>
      </c>
      <c r="AD68" s="524">
        <f t="shared" ref="AD68:AD122" si="38">IF(O68="A",4.2,IF(O68="B",2.5,IF(O68="C",2,1)))</f>
        <v>1</v>
      </c>
      <c r="AE68" s="524">
        <f t="shared" ref="AE68:AE122" si="39">IF(Q68="A",4.2,IF(Q68="B",2.5,IF(Q68="C",2,1)))</f>
        <v>1</v>
      </c>
      <c r="AF68" s="524">
        <f t="shared" ref="AF68:AF122" si="40">IF(S68="A",4.2,IF(S68="B",2.5,IF(S68="C",2,1)))</f>
        <v>1</v>
      </c>
      <c r="AG68" s="524">
        <f t="shared" ref="AG68:AG122" si="41">IF(U68="A",4.2,IF(U68="B",2.5,IF(U68="C",2,1)))</f>
        <v>1</v>
      </c>
      <c r="AH68" s="524">
        <f t="shared" ref="AH68:AH122" si="42">IF(W68="A",4.2,IF(W68="B",2.5,IF(W68="C",2,1)))</f>
        <v>1</v>
      </c>
      <c r="AI68" s="527">
        <f t="shared" ref="AI68:AI122" si="43">AVERAGE(Y68:AH68)</f>
        <v>1.4</v>
      </c>
    </row>
    <row r="69" spans="1:35" ht="16.5" thickBot="1" x14ac:dyDescent="0.3">
      <c r="A69" s="86"/>
      <c r="B69" s="85"/>
      <c r="C69" s="506" t="str">
        <f>'Мун- 2020-2021'!C69</f>
        <v>Свердловский район</v>
      </c>
      <c r="D69" s="190">
        <f>'Мун- 2020-2021'!DC69</f>
        <v>0.32692307692307693</v>
      </c>
      <c r="E69" s="191" t="str">
        <f t="shared" si="22"/>
        <v>C</v>
      </c>
      <c r="F69" s="192">
        <f>'Мун- 2020-2021'!DE69</f>
        <v>0.88466596971638622</v>
      </c>
      <c r="G69" s="193" t="str">
        <f t="shared" si="23"/>
        <v>C</v>
      </c>
      <c r="H69" s="194">
        <f>'Мун- 2020-2021'!DG69</f>
        <v>2.6328161730136343E-2</v>
      </c>
      <c r="I69" s="193" t="str">
        <f t="shared" si="24"/>
        <v>D</v>
      </c>
      <c r="J69" s="195">
        <f>'Мун- 2020-2021'!DI69</f>
        <v>0.14803730512249444</v>
      </c>
      <c r="K69" s="193" t="str">
        <f t="shared" si="25"/>
        <v>C</v>
      </c>
      <c r="L69" s="196">
        <f>'Рег- 2020-2021'!AQ69</f>
        <v>0.24615384615384617</v>
      </c>
      <c r="M69" s="197" t="str">
        <f t="shared" si="26"/>
        <v>B</v>
      </c>
      <c r="N69" s="195">
        <f>'Рег- 2020-2021'!AS69</f>
        <v>2.4204999146149735</v>
      </c>
      <c r="O69" s="198" t="str">
        <f t="shared" si="27"/>
        <v>A</v>
      </c>
      <c r="P69" s="196">
        <f>'Рег- 2020-2021'!AU69</f>
        <v>6.7510548523206745E-2</v>
      </c>
      <c r="Q69" s="197" t="str">
        <f t="shared" si="28"/>
        <v>D</v>
      </c>
      <c r="R69" s="195">
        <f>'Фед- 2020-2021'!BC69</f>
        <v>3.7037037037037035E-2</v>
      </c>
      <c r="S69" s="198" t="str">
        <f t="shared" si="29"/>
        <v>D</v>
      </c>
      <c r="T69" s="196">
        <f>'Фед- 2020-2021'!BE69</f>
        <v>2.2556776014872028E-2</v>
      </c>
      <c r="U69" s="197" t="str">
        <f t="shared" si="30"/>
        <v>D</v>
      </c>
      <c r="V69" s="195">
        <f>'Фед- 2020-2021'!BG69</f>
        <v>0.5</v>
      </c>
      <c r="W69" s="191" t="str">
        <f t="shared" si="31"/>
        <v>A</v>
      </c>
      <c r="X69" s="199" t="str">
        <f t="shared" si="32"/>
        <v>C</v>
      </c>
      <c r="Y69" s="523">
        <f t="shared" si="33"/>
        <v>2</v>
      </c>
      <c r="Z69" s="524">
        <f t="shared" si="34"/>
        <v>2</v>
      </c>
      <c r="AA69" s="524">
        <f t="shared" si="35"/>
        <v>1</v>
      </c>
      <c r="AB69" s="524">
        <f t="shared" si="36"/>
        <v>2</v>
      </c>
      <c r="AC69" s="524">
        <f t="shared" si="37"/>
        <v>2.5</v>
      </c>
      <c r="AD69" s="524">
        <f t="shared" si="38"/>
        <v>4.2</v>
      </c>
      <c r="AE69" s="524">
        <f t="shared" si="39"/>
        <v>1</v>
      </c>
      <c r="AF69" s="524">
        <f t="shared" si="40"/>
        <v>1</v>
      </c>
      <c r="AG69" s="524">
        <f t="shared" si="41"/>
        <v>1</v>
      </c>
      <c r="AH69" s="524">
        <f t="shared" si="42"/>
        <v>4.2</v>
      </c>
      <c r="AI69" s="527">
        <f t="shared" si="43"/>
        <v>2.09</v>
      </c>
    </row>
    <row r="70" spans="1:35" x14ac:dyDescent="0.25">
      <c r="A70" s="79">
        <v>1</v>
      </c>
      <c r="B70" s="8">
        <f>'Мун- 2020-2021'!B70</f>
        <v>50040</v>
      </c>
      <c r="C70" s="118" t="str">
        <f>'Мун- 2020-2021'!C70</f>
        <v>МАОУ Гимназия № 14</v>
      </c>
      <c r="D70" s="121">
        <f>'Мун- 2020-2021'!DC70+0.005</f>
        <v>0.38</v>
      </c>
      <c r="E70" s="109" t="str">
        <f t="shared" ref="E70:E101" si="44">IF(D70&gt;=$D$126,"A",IF(D70&gt;=$D$127,"B",IF(D70&gt;=$D$128,"C","D")))</f>
        <v>B</v>
      </c>
      <c r="F70" s="114">
        <f>'Мун- 2020-2021'!DE70</f>
        <v>0.21627940961566566</v>
      </c>
      <c r="G70" s="106" t="str">
        <f t="shared" ref="G70:G101" si="45">IF(F70&gt;=$F$126,"A",IF(F70&gt;=$F$127,"B",IF(F70&gt;=$F$128,"C","D")))</f>
        <v>D</v>
      </c>
      <c r="H70" s="112">
        <f>'Мун- 2020-2021'!DG70</f>
        <v>7.4999999999999997E-2</v>
      </c>
      <c r="I70" s="106" t="str">
        <f t="shared" ref="I70:I101" si="46">IF(H70&gt;=$H$126,"A",IF(H70&gt;=$H$127,"B",IF(H70&gt;=$H$128,"C","D")))</f>
        <v>C</v>
      </c>
      <c r="J70" s="105">
        <f>'Мун- 2020-2021'!DI70</f>
        <v>3.7914691943127965E-2</v>
      </c>
      <c r="K70" s="106" t="str">
        <f t="shared" ref="K70:K101" si="47">IF(J70&gt;=$J$126,"A",IF(J70&gt;=$J$127,"B",IF(J70&gt;=$J$128,"C","D")))</f>
        <v>D</v>
      </c>
      <c r="L70" s="130">
        <f>'Рег- 2020-2021'!AQ70</f>
        <v>0.6</v>
      </c>
      <c r="M70" s="131" t="str">
        <f t="shared" ref="M70:M101" si="48">IF(L70&gt;=$L$126,"A",IF(L70&gt;=$L$127,"B",IF(L70&gt;=$L$128,"C","D")))</f>
        <v>A</v>
      </c>
      <c r="N70" s="132">
        <f>'Рег- 2020-2021'!AS70</f>
        <v>4.2486412003368308</v>
      </c>
      <c r="O70" s="133" t="str">
        <f t="shared" ref="O70:O101" si="49">IF(N70&gt;=$N$126,"A",IF(N70&gt;=$N$127,"B",IF(N70&gt;=$N$128,"C","D")))</f>
        <v>A</v>
      </c>
      <c r="P70" s="130">
        <f>'Рег- 2020-2021'!AU70</f>
        <v>6.25E-2</v>
      </c>
      <c r="Q70" s="131" t="str">
        <f t="shared" ref="Q70:Q101" si="50">IF(P70&gt;=$P$126,"A",IF(P70&gt;=$P$127,"B",IF(P70&gt;=$P$128,"C","D")))</f>
        <v>D</v>
      </c>
      <c r="R70" s="132">
        <f>'Фед- 2020-2021'!BC70</f>
        <v>0.16666666666666666</v>
      </c>
      <c r="S70" s="133" t="str">
        <f t="shared" ref="S70:S101" si="51">IF(R70&gt;=$R$126,"A",IF(R70&gt;=$R$127,"B",IF(R70&gt;=$R$128,"C","D")))</f>
        <v>B</v>
      </c>
      <c r="T70" s="130">
        <f>'Фед- 2020-2021'!BE70</f>
        <v>0.14661904409666818</v>
      </c>
      <c r="U70" s="131" t="str">
        <f t="shared" ref="U70:U101" si="52">IF(T70&gt;=$T$126,"A",IF(T70&gt;=$T$127,"B",IF(T70&gt;=$T$128,"C","D")))</f>
        <v>D</v>
      </c>
      <c r="V70" s="132">
        <f>'Фед- 2020-2021'!BG70</f>
        <v>1</v>
      </c>
      <c r="W70" s="157" t="str">
        <f t="shared" ref="W70:W101" si="53">IF(V70&gt;=$V$126,"A",IF(V70&gt;=$V$127,"B",IF(V70&gt;=$V$128,"C","D")))</f>
        <v>A</v>
      </c>
      <c r="X70" s="153" t="str">
        <f t="shared" si="32"/>
        <v>C</v>
      </c>
      <c r="Y70" s="523">
        <f t="shared" si="33"/>
        <v>2.5</v>
      </c>
      <c r="Z70" s="524">
        <f t="shared" si="34"/>
        <v>1</v>
      </c>
      <c r="AA70" s="524">
        <f t="shared" si="35"/>
        <v>2</v>
      </c>
      <c r="AB70" s="524">
        <f t="shared" si="36"/>
        <v>1</v>
      </c>
      <c r="AC70" s="524">
        <f t="shared" si="37"/>
        <v>4.2</v>
      </c>
      <c r="AD70" s="524">
        <f t="shared" si="38"/>
        <v>4.2</v>
      </c>
      <c r="AE70" s="524">
        <f t="shared" si="39"/>
        <v>1</v>
      </c>
      <c r="AF70" s="524">
        <f t="shared" si="40"/>
        <v>2.5</v>
      </c>
      <c r="AG70" s="524">
        <f t="shared" si="41"/>
        <v>1</v>
      </c>
      <c r="AH70" s="524">
        <f t="shared" si="42"/>
        <v>4.2</v>
      </c>
      <c r="AI70" s="527">
        <f t="shared" si="43"/>
        <v>2.36</v>
      </c>
    </row>
    <row r="71" spans="1:35" x14ac:dyDescent="0.25">
      <c r="A71" s="80">
        <v>2</v>
      </c>
      <c r="B71" s="83">
        <f>'Мун- 2020-2021'!B71</f>
        <v>50003</v>
      </c>
      <c r="C71" s="119" t="str">
        <f>'Мун- 2020-2021'!C71</f>
        <v>МАОУ Лицей № 9 "Лидер"</v>
      </c>
      <c r="D71" s="122">
        <f>'Мун- 2020-2021'!DC71</f>
        <v>0.25</v>
      </c>
      <c r="E71" s="110" t="str">
        <f t="shared" si="44"/>
        <v>C</v>
      </c>
      <c r="F71" s="115">
        <f>'Мун- 2020-2021'!DE71</f>
        <v>2.427736372935847</v>
      </c>
      <c r="G71" s="94" t="str">
        <f t="shared" si="45"/>
        <v>A</v>
      </c>
      <c r="H71" s="113">
        <f>'Мун- 2020-2021'!DG71</f>
        <v>1.3363028953229399E-2</v>
      </c>
      <c r="I71" s="94" t="str">
        <f t="shared" si="46"/>
        <v>D</v>
      </c>
      <c r="J71" s="107">
        <f>'Мун- 2020-2021'!DI71</f>
        <v>0.3924825174825175</v>
      </c>
      <c r="K71" s="94" t="str">
        <f t="shared" si="47"/>
        <v>A</v>
      </c>
      <c r="L71" s="90">
        <f>'Рег- 2020-2021'!AQ71</f>
        <v>0.2</v>
      </c>
      <c r="M71" s="124" t="str">
        <f t="shared" si="48"/>
        <v>C</v>
      </c>
      <c r="N71" s="127">
        <f>'Рег- 2020-2021'!AS71</f>
        <v>0.53108015004210385</v>
      </c>
      <c r="O71" s="128" t="str">
        <f t="shared" si="49"/>
        <v>C</v>
      </c>
      <c r="P71" s="90">
        <f>'Рег- 2020-2021'!AU71</f>
        <v>0.25</v>
      </c>
      <c r="Q71" s="124" t="str">
        <f t="shared" si="50"/>
        <v>C</v>
      </c>
      <c r="R71" s="132">
        <f>'Фед- 2020-2021'!BC71</f>
        <v>0</v>
      </c>
      <c r="S71" s="128" t="str">
        <f t="shared" si="51"/>
        <v>D</v>
      </c>
      <c r="T71" s="130">
        <f>'Фед- 2020-2021'!BE71</f>
        <v>1.4661904409666817E-4</v>
      </c>
      <c r="U71" s="124" t="str">
        <f t="shared" si="52"/>
        <v>D</v>
      </c>
      <c r="V71" s="132">
        <f>'Фед- 2020-2021'!BG71</f>
        <v>0</v>
      </c>
      <c r="W71" s="158" t="str">
        <f t="shared" si="53"/>
        <v>D</v>
      </c>
      <c r="X71" s="155" t="str">
        <f t="shared" si="32"/>
        <v>C</v>
      </c>
      <c r="Y71" s="523">
        <f t="shared" si="33"/>
        <v>2</v>
      </c>
      <c r="Z71" s="524">
        <f t="shared" si="34"/>
        <v>4.2</v>
      </c>
      <c r="AA71" s="524">
        <f t="shared" si="35"/>
        <v>1</v>
      </c>
      <c r="AB71" s="524">
        <f t="shared" si="36"/>
        <v>4.2</v>
      </c>
      <c r="AC71" s="524">
        <f t="shared" si="37"/>
        <v>2</v>
      </c>
      <c r="AD71" s="524">
        <f t="shared" si="38"/>
        <v>2</v>
      </c>
      <c r="AE71" s="524">
        <f t="shared" si="39"/>
        <v>2</v>
      </c>
      <c r="AF71" s="524">
        <f t="shared" si="40"/>
        <v>1</v>
      </c>
      <c r="AG71" s="524">
        <f t="shared" si="41"/>
        <v>1</v>
      </c>
      <c r="AH71" s="524">
        <f t="shared" si="42"/>
        <v>1</v>
      </c>
      <c r="AI71" s="527">
        <f t="shared" si="43"/>
        <v>2.04</v>
      </c>
    </row>
    <row r="72" spans="1:35" x14ac:dyDescent="0.25">
      <c r="A72" s="80">
        <v>3</v>
      </c>
      <c r="B72" s="83">
        <f>'Мун- 2020-2021'!B72</f>
        <v>50060</v>
      </c>
      <c r="C72" s="119" t="str">
        <f>'Мун- 2020-2021'!C72</f>
        <v>МБОУ СШ № 6</v>
      </c>
      <c r="D72" s="122">
        <f>'Мун- 2020-2021'!DC72</f>
        <v>0.4375</v>
      </c>
      <c r="E72" s="110" t="str">
        <f t="shared" si="44"/>
        <v>B</v>
      </c>
      <c r="F72" s="115">
        <f>'Мун- 2020-2021'!DE72</f>
        <v>1.2057577086073361</v>
      </c>
      <c r="G72" s="94" t="str">
        <f t="shared" si="45"/>
        <v>B</v>
      </c>
      <c r="H72" s="113">
        <f>'Мун- 2020-2021'!DG72</f>
        <v>8.9686098654708519E-3</v>
      </c>
      <c r="I72" s="94" t="str">
        <f t="shared" si="46"/>
        <v>D</v>
      </c>
      <c r="J72" s="107">
        <f>'Мун- 2020-2021'!DI72</f>
        <v>0.14167725540025414</v>
      </c>
      <c r="K72" s="94" t="str">
        <f t="shared" si="47"/>
        <v>C</v>
      </c>
      <c r="L72" s="90">
        <f>'Рег- 2020-2021'!AQ72</f>
        <v>0.2</v>
      </c>
      <c r="M72" s="124" t="str">
        <f t="shared" si="48"/>
        <v>C</v>
      </c>
      <c r="N72" s="127">
        <f>'Рег- 2020-2021'!AS72</f>
        <v>0.13277003751052596</v>
      </c>
      <c r="O72" s="128" t="str">
        <f t="shared" si="49"/>
        <v>D</v>
      </c>
      <c r="P72" s="90">
        <f>'Рег- 2020-2021'!AU72</f>
        <v>0</v>
      </c>
      <c r="Q72" s="124" t="str">
        <f t="shared" si="50"/>
        <v>D</v>
      </c>
      <c r="R72" s="132">
        <f>'Фед- 2020-2021'!BC72</f>
        <v>0</v>
      </c>
      <c r="S72" s="128" t="str">
        <f t="shared" si="51"/>
        <v>D</v>
      </c>
      <c r="T72" s="130">
        <f>'Фед- 2020-2021'!BE72</f>
        <v>1.4661904409666817E-4</v>
      </c>
      <c r="U72" s="124" t="str">
        <f t="shared" si="52"/>
        <v>D</v>
      </c>
      <c r="V72" s="132">
        <f>'Фед- 2020-2021'!BG72</f>
        <v>0</v>
      </c>
      <c r="W72" s="158" t="str">
        <f t="shared" si="53"/>
        <v>D</v>
      </c>
      <c r="X72" s="155" t="str">
        <f t="shared" si="32"/>
        <v>C</v>
      </c>
      <c r="Y72" s="523">
        <f t="shared" si="33"/>
        <v>2.5</v>
      </c>
      <c r="Z72" s="524">
        <f t="shared" si="34"/>
        <v>2.5</v>
      </c>
      <c r="AA72" s="524">
        <f t="shared" si="35"/>
        <v>1</v>
      </c>
      <c r="AB72" s="524">
        <f t="shared" si="36"/>
        <v>2</v>
      </c>
      <c r="AC72" s="524">
        <f t="shared" si="37"/>
        <v>2</v>
      </c>
      <c r="AD72" s="524">
        <f t="shared" si="38"/>
        <v>1</v>
      </c>
      <c r="AE72" s="524">
        <f t="shared" si="39"/>
        <v>1</v>
      </c>
      <c r="AF72" s="524">
        <f t="shared" si="40"/>
        <v>1</v>
      </c>
      <c r="AG72" s="524">
        <f t="shared" si="41"/>
        <v>1</v>
      </c>
      <c r="AH72" s="524">
        <f t="shared" si="42"/>
        <v>1</v>
      </c>
      <c r="AI72" s="527">
        <f t="shared" si="43"/>
        <v>1.5</v>
      </c>
    </row>
    <row r="73" spans="1:35" x14ac:dyDescent="0.25">
      <c r="A73" s="80">
        <v>4</v>
      </c>
      <c r="B73" s="83">
        <f>'Мун- 2020-2021'!B73</f>
        <v>50170</v>
      </c>
      <c r="C73" s="119" t="str">
        <f>'Мун- 2020-2021'!C73</f>
        <v>МБОУ СШ № 17</v>
      </c>
      <c r="D73" s="122">
        <f>'Мун- 2020-2021'!DC73</f>
        <v>0.25</v>
      </c>
      <c r="E73" s="110" t="str">
        <f t="shared" si="44"/>
        <v>C</v>
      </c>
      <c r="F73" s="115">
        <f>'Мун- 2020-2021'!DE73</f>
        <v>4.8662867163524776E-2</v>
      </c>
      <c r="G73" s="94" t="str">
        <f t="shared" si="45"/>
        <v>D</v>
      </c>
      <c r="H73" s="113">
        <f>'Мун- 2020-2021'!DG73</f>
        <v>0.22222222222222221</v>
      </c>
      <c r="I73" s="94" t="str">
        <f t="shared" si="46"/>
        <v>A</v>
      </c>
      <c r="J73" s="107">
        <f>'Мун- 2020-2021'!DI73</f>
        <v>1.1335012594458438E-2</v>
      </c>
      <c r="K73" s="94" t="str">
        <f t="shared" si="47"/>
        <v>D</v>
      </c>
      <c r="L73" s="90">
        <f>'Рег- 2020-2021'!AQ73</f>
        <v>0.2</v>
      </c>
      <c r="M73" s="124" t="str">
        <f t="shared" si="48"/>
        <v>C</v>
      </c>
      <c r="N73" s="127">
        <f>'Рег- 2020-2021'!AS73</f>
        <v>0.53108015004210385</v>
      </c>
      <c r="O73" s="128" t="str">
        <f t="shared" si="49"/>
        <v>C</v>
      </c>
      <c r="P73" s="90">
        <f>'Рег- 2020-2021'!AU73</f>
        <v>0</v>
      </c>
      <c r="Q73" s="124" t="str">
        <f t="shared" si="50"/>
        <v>D</v>
      </c>
      <c r="R73" s="132">
        <f>'Фед- 2020-2021'!BC73</f>
        <v>0</v>
      </c>
      <c r="S73" s="128" t="str">
        <f t="shared" si="51"/>
        <v>D</v>
      </c>
      <c r="T73" s="130">
        <f>'Фед- 2020-2021'!BE73</f>
        <v>1.4661904409666817E-4</v>
      </c>
      <c r="U73" s="124" t="str">
        <f t="shared" si="52"/>
        <v>D</v>
      </c>
      <c r="V73" s="132">
        <f>'Фед- 2020-2021'!BG73</f>
        <v>0</v>
      </c>
      <c r="W73" s="158" t="str">
        <f t="shared" si="53"/>
        <v>D</v>
      </c>
      <c r="X73" s="155" t="str">
        <f t="shared" si="32"/>
        <v>C</v>
      </c>
      <c r="Y73" s="523">
        <f t="shared" si="33"/>
        <v>2</v>
      </c>
      <c r="Z73" s="524">
        <f t="shared" si="34"/>
        <v>1</v>
      </c>
      <c r="AA73" s="524">
        <f t="shared" si="35"/>
        <v>4.2</v>
      </c>
      <c r="AB73" s="524">
        <f t="shared" si="36"/>
        <v>1</v>
      </c>
      <c r="AC73" s="524">
        <f t="shared" si="37"/>
        <v>2</v>
      </c>
      <c r="AD73" s="524">
        <f t="shared" si="38"/>
        <v>2</v>
      </c>
      <c r="AE73" s="524">
        <f t="shared" si="39"/>
        <v>1</v>
      </c>
      <c r="AF73" s="524">
        <f t="shared" si="40"/>
        <v>1</v>
      </c>
      <c r="AG73" s="524">
        <f t="shared" si="41"/>
        <v>1</v>
      </c>
      <c r="AH73" s="524">
        <f t="shared" si="42"/>
        <v>1</v>
      </c>
      <c r="AI73" s="527">
        <f t="shared" si="43"/>
        <v>1.6199999999999999</v>
      </c>
    </row>
    <row r="74" spans="1:35" x14ac:dyDescent="0.25">
      <c r="A74" s="80">
        <v>5</v>
      </c>
      <c r="B74" s="83">
        <f>'Мун- 2020-2021'!B74</f>
        <v>50230</v>
      </c>
      <c r="C74" s="119" t="str">
        <f>'Мун- 2020-2021'!C74</f>
        <v>МАОУ СШ № 23</v>
      </c>
      <c r="D74" s="122">
        <f>'Мун- 2020-2021'!DC74</f>
        <v>0.4375</v>
      </c>
      <c r="E74" s="110" t="str">
        <f t="shared" si="44"/>
        <v>B</v>
      </c>
      <c r="F74" s="115">
        <f>'Мун- 2020-2021'!DE74</f>
        <v>5.6719275171708317</v>
      </c>
      <c r="G74" s="94" t="str">
        <f t="shared" si="45"/>
        <v>A</v>
      </c>
      <c r="H74" s="113">
        <f>'Мун- 2020-2021'!DG74</f>
        <v>9.5328884652049577E-3</v>
      </c>
      <c r="I74" s="94" t="str">
        <f t="shared" si="46"/>
        <v>D</v>
      </c>
      <c r="J74" s="107">
        <f>'Мун- 2020-2021'!DI74</f>
        <v>1.1527472527472526</v>
      </c>
      <c r="K74" s="94" t="str">
        <f t="shared" si="47"/>
        <v>A</v>
      </c>
      <c r="L74" s="90">
        <f>'Рег- 2020-2021'!AQ74</f>
        <v>0.4</v>
      </c>
      <c r="M74" s="124" t="str">
        <f t="shared" si="48"/>
        <v>A</v>
      </c>
      <c r="N74" s="127">
        <f>'Рег- 2020-2021'!AS74</f>
        <v>1.0621603000842077</v>
      </c>
      <c r="O74" s="128" t="str">
        <f t="shared" si="49"/>
        <v>B</v>
      </c>
      <c r="P74" s="90">
        <f>'Рег- 2020-2021'!AU74</f>
        <v>0.375</v>
      </c>
      <c r="Q74" s="124" t="str">
        <f t="shared" si="50"/>
        <v>B</v>
      </c>
      <c r="R74" s="132">
        <f>'Фед- 2020-2021'!BC74</f>
        <v>0</v>
      </c>
      <c r="S74" s="128" t="str">
        <f t="shared" si="51"/>
        <v>D</v>
      </c>
      <c r="T74" s="130">
        <f>'Фед- 2020-2021'!BE74</f>
        <v>1.4661904409666817E-4</v>
      </c>
      <c r="U74" s="124" t="str">
        <f t="shared" si="52"/>
        <v>D</v>
      </c>
      <c r="V74" s="132">
        <f>'Фед- 2020-2021'!BG74</f>
        <v>0</v>
      </c>
      <c r="W74" s="158" t="str">
        <f t="shared" si="53"/>
        <v>D</v>
      </c>
      <c r="X74" s="155" t="str">
        <f t="shared" si="32"/>
        <v>C</v>
      </c>
      <c r="Y74" s="523">
        <f t="shared" si="33"/>
        <v>2.5</v>
      </c>
      <c r="Z74" s="524">
        <f t="shared" si="34"/>
        <v>4.2</v>
      </c>
      <c r="AA74" s="524">
        <f t="shared" si="35"/>
        <v>1</v>
      </c>
      <c r="AB74" s="524">
        <f t="shared" si="36"/>
        <v>4.2</v>
      </c>
      <c r="AC74" s="524">
        <f t="shared" si="37"/>
        <v>4.2</v>
      </c>
      <c r="AD74" s="524">
        <f t="shared" si="38"/>
        <v>2.5</v>
      </c>
      <c r="AE74" s="524">
        <f t="shared" si="39"/>
        <v>2.5</v>
      </c>
      <c r="AF74" s="524">
        <f t="shared" si="40"/>
        <v>1</v>
      </c>
      <c r="AG74" s="524">
        <f t="shared" si="41"/>
        <v>1</v>
      </c>
      <c r="AH74" s="524">
        <f t="shared" si="42"/>
        <v>1</v>
      </c>
      <c r="AI74" s="527">
        <f t="shared" si="43"/>
        <v>2.41</v>
      </c>
    </row>
    <row r="75" spans="1:35" x14ac:dyDescent="0.25">
      <c r="A75" s="80">
        <v>6</v>
      </c>
      <c r="B75" s="83">
        <f>'Мун- 2020-2021'!B75</f>
        <v>50340</v>
      </c>
      <c r="C75" s="119" t="str">
        <f>'Мун- 2020-2021'!C75</f>
        <v>МБОУ СШ № 34</v>
      </c>
      <c r="D75" s="122">
        <f>'Мун- 2020-2021'!DC75</f>
        <v>0.25</v>
      </c>
      <c r="E75" s="110" t="str">
        <f t="shared" si="44"/>
        <v>C</v>
      </c>
      <c r="F75" s="115">
        <f>'Мун- 2020-2021'!DE75</f>
        <v>8.6511763846266257E-2</v>
      </c>
      <c r="G75" s="94" t="str">
        <f t="shared" si="45"/>
        <v>D</v>
      </c>
      <c r="H75" s="113">
        <f>'Мун- 2020-2021'!DG75</f>
        <v>6.25E-2</v>
      </c>
      <c r="I75" s="94" t="str">
        <f t="shared" si="46"/>
        <v>C</v>
      </c>
      <c r="J75" s="107">
        <f>'Мун- 2020-2021'!DI75</f>
        <v>1.968019680196802E-2</v>
      </c>
      <c r="K75" s="94" t="str">
        <f t="shared" si="47"/>
        <v>D</v>
      </c>
      <c r="L75" s="90">
        <f>'Рег- 2020-2021'!AQ75</f>
        <v>0.2</v>
      </c>
      <c r="M75" s="124" t="str">
        <f t="shared" si="48"/>
        <v>C</v>
      </c>
      <c r="N75" s="127">
        <f>'Рег- 2020-2021'!AS75</f>
        <v>0.53108015004210385</v>
      </c>
      <c r="O75" s="128" t="str">
        <f t="shared" si="49"/>
        <v>C</v>
      </c>
      <c r="P75" s="90">
        <f>'Рег- 2020-2021'!AU75</f>
        <v>0.25</v>
      </c>
      <c r="Q75" s="124" t="str">
        <f t="shared" si="50"/>
        <v>C</v>
      </c>
      <c r="R75" s="132">
        <f>'Фед- 2020-2021'!BC75</f>
        <v>0</v>
      </c>
      <c r="S75" s="128" t="str">
        <f t="shared" si="51"/>
        <v>D</v>
      </c>
      <c r="T75" s="130">
        <f>'Фед- 2020-2021'!BE75</f>
        <v>1.4661904409666817E-4</v>
      </c>
      <c r="U75" s="124" t="str">
        <f t="shared" si="52"/>
        <v>D</v>
      </c>
      <c r="V75" s="132">
        <f>'Фед- 2020-2021'!BG75</f>
        <v>0</v>
      </c>
      <c r="W75" s="158" t="str">
        <f t="shared" si="53"/>
        <v>D</v>
      </c>
      <c r="X75" s="155" t="str">
        <f t="shared" si="32"/>
        <v>C</v>
      </c>
      <c r="Y75" s="523">
        <f t="shared" si="33"/>
        <v>2</v>
      </c>
      <c r="Z75" s="524">
        <f t="shared" si="34"/>
        <v>1</v>
      </c>
      <c r="AA75" s="524">
        <f t="shared" si="35"/>
        <v>2</v>
      </c>
      <c r="AB75" s="524">
        <f t="shared" si="36"/>
        <v>1</v>
      </c>
      <c r="AC75" s="524">
        <f t="shared" si="37"/>
        <v>2</v>
      </c>
      <c r="AD75" s="524">
        <f t="shared" si="38"/>
        <v>2</v>
      </c>
      <c r="AE75" s="524">
        <f t="shared" si="39"/>
        <v>2</v>
      </c>
      <c r="AF75" s="524">
        <f t="shared" si="40"/>
        <v>1</v>
      </c>
      <c r="AG75" s="524">
        <f t="shared" si="41"/>
        <v>1</v>
      </c>
      <c r="AH75" s="524">
        <f t="shared" si="42"/>
        <v>1</v>
      </c>
      <c r="AI75" s="527">
        <f t="shared" si="43"/>
        <v>1.5</v>
      </c>
    </row>
    <row r="76" spans="1:35" x14ac:dyDescent="0.25">
      <c r="A76" s="80">
        <v>7</v>
      </c>
      <c r="B76" s="83">
        <f>'Мун- 2020-2021'!B76</f>
        <v>50420</v>
      </c>
      <c r="C76" s="119" t="str">
        <f>'Мун- 2020-2021'!C76</f>
        <v>МБОУ СШ № 42</v>
      </c>
      <c r="D76" s="122">
        <f>'Мун- 2020-2021'!DC76</f>
        <v>0.25</v>
      </c>
      <c r="E76" s="110" t="str">
        <f t="shared" si="44"/>
        <v>C</v>
      </c>
      <c r="F76" s="115">
        <f>'Мун- 2020-2021'!DE76</f>
        <v>0.14058161625018267</v>
      </c>
      <c r="G76" s="94" t="str">
        <f t="shared" si="45"/>
        <v>D</v>
      </c>
      <c r="H76" s="113">
        <f>'Мун- 2020-2021'!DG76</f>
        <v>0.11538461538461539</v>
      </c>
      <c r="I76" s="94" t="str">
        <f t="shared" si="46"/>
        <v>B</v>
      </c>
      <c r="J76" s="107">
        <f>'Мун- 2020-2021'!DI76</f>
        <v>2.6915113871635612E-2</v>
      </c>
      <c r="K76" s="94" t="str">
        <f t="shared" si="47"/>
        <v>D</v>
      </c>
      <c r="L76" s="90">
        <f>'Рег- 2020-2021'!AQ76</f>
        <v>0.2</v>
      </c>
      <c r="M76" s="124" t="str">
        <f t="shared" si="48"/>
        <v>C</v>
      </c>
      <c r="N76" s="127">
        <f>'Рег- 2020-2021'!AS76</f>
        <v>0.26554007502105192</v>
      </c>
      <c r="O76" s="128" t="str">
        <f t="shared" si="49"/>
        <v>D</v>
      </c>
      <c r="P76" s="90">
        <f>'Рег- 2020-2021'!AU76</f>
        <v>0</v>
      </c>
      <c r="Q76" s="124" t="str">
        <f t="shared" si="50"/>
        <v>D</v>
      </c>
      <c r="R76" s="132">
        <f>'Фед- 2020-2021'!BC76</f>
        <v>0</v>
      </c>
      <c r="S76" s="128" t="str">
        <f t="shared" si="51"/>
        <v>D</v>
      </c>
      <c r="T76" s="130">
        <f>'Фед- 2020-2021'!BE76</f>
        <v>1.4661904409666817E-4</v>
      </c>
      <c r="U76" s="124" t="str">
        <f t="shared" si="52"/>
        <v>D</v>
      </c>
      <c r="V76" s="132">
        <f>'Фед- 2020-2021'!BG76</f>
        <v>0</v>
      </c>
      <c r="W76" s="158" t="str">
        <f t="shared" si="53"/>
        <v>D</v>
      </c>
      <c r="X76" s="155" t="str">
        <f t="shared" si="32"/>
        <v>D</v>
      </c>
      <c r="Y76" s="523">
        <f t="shared" si="33"/>
        <v>2</v>
      </c>
      <c r="Z76" s="524">
        <f t="shared" si="34"/>
        <v>1</v>
      </c>
      <c r="AA76" s="524">
        <f t="shared" si="35"/>
        <v>2.5</v>
      </c>
      <c r="AB76" s="524">
        <f t="shared" si="36"/>
        <v>1</v>
      </c>
      <c r="AC76" s="524">
        <f t="shared" si="37"/>
        <v>2</v>
      </c>
      <c r="AD76" s="524">
        <f t="shared" si="38"/>
        <v>1</v>
      </c>
      <c r="AE76" s="524">
        <f t="shared" si="39"/>
        <v>1</v>
      </c>
      <c r="AF76" s="524">
        <f t="shared" si="40"/>
        <v>1</v>
      </c>
      <c r="AG76" s="524">
        <f t="shared" si="41"/>
        <v>1</v>
      </c>
      <c r="AH76" s="524">
        <f t="shared" si="42"/>
        <v>1</v>
      </c>
      <c r="AI76" s="527">
        <f t="shared" si="43"/>
        <v>1.35</v>
      </c>
    </row>
    <row r="77" spans="1:35" x14ac:dyDescent="0.25">
      <c r="A77" s="80">
        <v>8</v>
      </c>
      <c r="B77" s="83">
        <f>'Мун- 2020-2021'!B77</f>
        <v>50450</v>
      </c>
      <c r="C77" s="119" t="str">
        <f>'Мун- 2020-2021'!C77</f>
        <v>МБОУ СШ № 45</v>
      </c>
      <c r="D77" s="122">
        <f>'Мун- 2020-2021'!DC77</f>
        <v>0.25</v>
      </c>
      <c r="E77" s="110" t="str">
        <f t="shared" si="44"/>
        <v>C</v>
      </c>
      <c r="F77" s="115">
        <f>'Мун- 2020-2021'!DE77</f>
        <v>6.4883822884699696E-2</v>
      </c>
      <c r="G77" s="94" t="str">
        <f t="shared" si="45"/>
        <v>D</v>
      </c>
      <c r="H77" s="113">
        <f>'Мун- 2020-2021'!DG77</f>
        <v>0.16666666666666666</v>
      </c>
      <c r="I77" s="94" t="str">
        <f t="shared" si="46"/>
        <v>A</v>
      </c>
      <c r="J77" s="107">
        <f>'Мун- 2020-2021'!DI77</f>
        <v>7.481296758104738E-3</v>
      </c>
      <c r="K77" s="94" t="str">
        <f t="shared" si="47"/>
        <v>D</v>
      </c>
      <c r="L77" s="90">
        <f>'Рег- 2020-2021'!AQ77</f>
        <v>0</v>
      </c>
      <c r="M77" s="124" t="str">
        <f t="shared" si="48"/>
        <v>D</v>
      </c>
      <c r="N77" s="127">
        <f>'Рег- 2020-2021'!AS77</f>
        <v>1.3277003751052595E-4</v>
      </c>
      <c r="O77" s="128" t="str">
        <f t="shared" si="49"/>
        <v>D</v>
      </c>
      <c r="P77" s="90">
        <f>'Рег- 2020-2021'!AU77</f>
        <v>0</v>
      </c>
      <c r="Q77" s="124" t="str">
        <f t="shared" si="50"/>
        <v>D</v>
      </c>
      <c r="R77" s="132">
        <f>'Фед- 2020-2021'!BC77</f>
        <v>0</v>
      </c>
      <c r="S77" s="128" t="str">
        <f t="shared" si="51"/>
        <v>D</v>
      </c>
      <c r="T77" s="130">
        <f>'Фед- 2020-2021'!BE77</f>
        <v>1.4661904409666817E-4</v>
      </c>
      <c r="U77" s="124" t="str">
        <f t="shared" si="52"/>
        <v>D</v>
      </c>
      <c r="V77" s="132">
        <f>'Фед- 2020-2021'!BG77</f>
        <v>0</v>
      </c>
      <c r="W77" s="158" t="str">
        <f t="shared" si="53"/>
        <v>D</v>
      </c>
      <c r="X77" s="155" t="str">
        <f t="shared" si="32"/>
        <v>D</v>
      </c>
      <c r="Y77" s="523">
        <f t="shared" si="33"/>
        <v>2</v>
      </c>
      <c r="Z77" s="524">
        <f t="shared" si="34"/>
        <v>1</v>
      </c>
      <c r="AA77" s="524">
        <f t="shared" si="35"/>
        <v>4.2</v>
      </c>
      <c r="AB77" s="524">
        <f t="shared" si="36"/>
        <v>1</v>
      </c>
      <c r="AC77" s="524">
        <f t="shared" si="37"/>
        <v>1</v>
      </c>
      <c r="AD77" s="524">
        <f t="shared" si="38"/>
        <v>1</v>
      </c>
      <c r="AE77" s="524">
        <f t="shared" si="39"/>
        <v>1</v>
      </c>
      <c r="AF77" s="524">
        <f t="shared" si="40"/>
        <v>1</v>
      </c>
      <c r="AG77" s="524">
        <f t="shared" si="41"/>
        <v>1</v>
      </c>
      <c r="AH77" s="524">
        <f t="shared" si="42"/>
        <v>1</v>
      </c>
      <c r="AI77" s="527">
        <f t="shared" si="43"/>
        <v>1.42</v>
      </c>
    </row>
    <row r="78" spans="1:35" x14ac:dyDescent="0.25">
      <c r="A78" s="80">
        <v>9</v>
      </c>
      <c r="B78" s="83">
        <f>'Мун- 2020-2021'!B78</f>
        <v>50620</v>
      </c>
      <c r="C78" s="119" t="str">
        <f>'Мун- 2020-2021'!C78</f>
        <v>МБОУ СШ № 62</v>
      </c>
      <c r="D78" s="122">
        <f>'Мун- 2020-2021'!DC78</f>
        <v>0.25</v>
      </c>
      <c r="E78" s="110" t="str">
        <f t="shared" si="44"/>
        <v>C</v>
      </c>
      <c r="F78" s="115">
        <f>'Мун- 2020-2021'!DE78</f>
        <v>7.5697793365482977E-2</v>
      </c>
      <c r="G78" s="94" t="str">
        <f t="shared" si="45"/>
        <v>D</v>
      </c>
      <c r="H78" s="113">
        <f>'Мун- 2020-2021'!DG78</f>
        <v>0.5</v>
      </c>
      <c r="I78" s="94" t="str">
        <f t="shared" si="46"/>
        <v>A</v>
      </c>
      <c r="J78" s="107">
        <f>'Мун- 2020-2021'!DI78</f>
        <v>1.9257221458046769E-2</v>
      </c>
      <c r="K78" s="94" t="str">
        <f t="shared" si="47"/>
        <v>D</v>
      </c>
      <c r="L78" s="90">
        <f>'Рег- 2020-2021'!AQ78</f>
        <v>0.2</v>
      </c>
      <c r="M78" s="124" t="str">
        <f t="shared" si="48"/>
        <v>C</v>
      </c>
      <c r="N78" s="127">
        <f>'Рег- 2020-2021'!AS78</f>
        <v>0.26554007502105192</v>
      </c>
      <c r="O78" s="128" t="str">
        <f t="shared" si="49"/>
        <v>D</v>
      </c>
      <c r="P78" s="90">
        <f>'Рег- 2020-2021'!AU78</f>
        <v>1</v>
      </c>
      <c r="Q78" s="124" t="str">
        <f t="shared" si="50"/>
        <v>A</v>
      </c>
      <c r="R78" s="132">
        <f>'Фед- 2020-2021'!BC78</f>
        <v>0</v>
      </c>
      <c r="S78" s="128" t="str">
        <f t="shared" si="51"/>
        <v>D</v>
      </c>
      <c r="T78" s="130">
        <f>'Фед- 2020-2021'!BE78</f>
        <v>1.4661904409666817E-4</v>
      </c>
      <c r="U78" s="124" t="str">
        <f t="shared" si="52"/>
        <v>D</v>
      </c>
      <c r="V78" s="132">
        <f>'Фед- 2020-2021'!BG78</f>
        <v>0</v>
      </c>
      <c r="W78" s="158" t="str">
        <f t="shared" si="53"/>
        <v>D</v>
      </c>
      <c r="X78" s="155" t="str">
        <f t="shared" si="32"/>
        <v>C</v>
      </c>
      <c r="Y78" s="523">
        <f t="shared" si="33"/>
        <v>2</v>
      </c>
      <c r="Z78" s="524">
        <f t="shared" si="34"/>
        <v>1</v>
      </c>
      <c r="AA78" s="524">
        <f t="shared" si="35"/>
        <v>4.2</v>
      </c>
      <c r="AB78" s="524">
        <f t="shared" si="36"/>
        <v>1</v>
      </c>
      <c r="AC78" s="524">
        <f t="shared" si="37"/>
        <v>2</v>
      </c>
      <c r="AD78" s="524">
        <f t="shared" si="38"/>
        <v>1</v>
      </c>
      <c r="AE78" s="524">
        <f t="shared" si="39"/>
        <v>4.2</v>
      </c>
      <c r="AF78" s="524">
        <f t="shared" si="40"/>
        <v>1</v>
      </c>
      <c r="AG78" s="524">
        <f t="shared" si="41"/>
        <v>1</v>
      </c>
      <c r="AH78" s="524">
        <f t="shared" si="42"/>
        <v>1</v>
      </c>
      <c r="AI78" s="527">
        <f t="shared" si="43"/>
        <v>1.8399999999999999</v>
      </c>
    </row>
    <row r="79" spans="1:35" x14ac:dyDescent="0.25">
      <c r="A79" s="80">
        <v>10</v>
      </c>
      <c r="B79" s="83">
        <f>'Мун- 2020-2021'!B79</f>
        <v>50760</v>
      </c>
      <c r="C79" s="119" t="str">
        <f>'Мун- 2020-2021'!C79</f>
        <v>МБОУ СШ № 76</v>
      </c>
      <c r="D79" s="122">
        <f>'Мун- 2020-2021'!DC79+0.005</f>
        <v>0.38</v>
      </c>
      <c r="E79" s="110" t="str">
        <f t="shared" si="44"/>
        <v>B</v>
      </c>
      <c r="F79" s="115">
        <f>'Мун- 2020-2021'!DE79</f>
        <v>0.17302352769253251</v>
      </c>
      <c r="G79" s="94" t="str">
        <f t="shared" si="45"/>
        <v>D</v>
      </c>
      <c r="H79" s="113">
        <f>'Мун- 2020-2021'!DG79</f>
        <v>0.3125</v>
      </c>
      <c r="I79" s="94" t="str">
        <f t="shared" si="46"/>
        <v>A</v>
      </c>
      <c r="J79" s="107">
        <f>'Мун- 2020-2021'!DI79+0.006</f>
        <v>3.2165167620605069E-2</v>
      </c>
      <c r="K79" s="94" t="str">
        <f t="shared" si="47"/>
        <v>D</v>
      </c>
      <c r="L79" s="90">
        <f>'Рег- 2020-2021'!AQ79</f>
        <v>0.4</v>
      </c>
      <c r="M79" s="124" t="str">
        <f t="shared" si="48"/>
        <v>A</v>
      </c>
      <c r="N79" s="127">
        <f>'Рег- 2020-2021'!AS79</f>
        <v>0.66385018755262981</v>
      </c>
      <c r="O79" s="128" t="str">
        <f t="shared" si="49"/>
        <v>C</v>
      </c>
      <c r="P79" s="90">
        <f>'Рег- 2020-2021'!AU79</f>
        <v>0.8</v>
      </c>
      <c r="Q79" s="124" t="str">
        <f t="shared" si="50"/>
        <v>A</v>
      </c>
      <c r="R79" s="132">
        <f>'Фед- 2020-2021'!BC79</f>
        <v>0</v>
      </c>
      <c r="S79" s="128" t="str">
        <f t="shared" si="51"/>
        <v>D</v>
      </c>
      <c r="T79" s="130">
        <f>'Фед- 2020-2021'!BE79</f>
        <v>1.4661904409666817E-4</v>
      </c>
      <c r="U79" s="124" t="str">
        <f t="shared" si="52"/>
        <v>D</v>
      </c>
      <c r="V79" s="132">
        <f>'Фед- 2020-2021'!BG79</f>
        <v>0</v>
      </c>
      <c r="W79" s="158" t="str">
        <f t="shared" si="53"/>
        <v>D</v>
      </c>
      <c r="X79" s="155" t="str">
        <f t="shared" si="32"/>
        <v>C</v>
      </c>
      <c r="Y79" s="523">
        <f t="shared" si="33"/>
        <v>2.5</v>
      </c>
      <c r="Z79" s="524">
        <f t="shared" si="34"/>
        <v>1</v>
      </c>
      <c r="AA79" s="524">
        <f t="shared" si="35"/>
        <v>4.2</v>
      </c>
      <c r="AB79" s="524">
        <f t="shared" si="36"/>
        <v>1</v>
      </c>
      <c r="AC79" s="524">
        <f t="shared" si="37"/>
        <v>4.2</v>
      </c>
      <c r="AD79" s="524">
        <f t="shared" si="38"/>
        <v>2</v>
      </c>
      <c r="AE79" s="524">
        <f t="shared" si="39"/>
        <v>4.2</v>
      </c>
      <c r="AF79" s="524">
        <f t="shared" si="40"/>
        <v>1</v>
      </c>
      <c r="AG79" s="524">
        <f t="shared" si="41"/>
        <v>1</v>
      </c>
      <c r="AH79" s="524">
        <f t="shared" si="42"/>
        <v>1</v>
      </c>
      <c r="AI79" s="527">
        <f t="shared" si="43"/>
        <v>2.21</v>
      </c>
    </row>
    <row r="80" spans="1:35" x14ac:dyDescent="0.25">
      <c r="A80" s="80">
        <v>11</v>
      </c>
      <c r="B80" s="83">
        <f>'Мун- 2020-2021'!B80</f>
        <v>50780</v>
      </c>
      <c r="C80" s="240" t="str">
        <f>'Мун- 2020-2021'!C80</f>
        <v>МБОУ СШ № 78</v>
      </c>
      <c r="D80" s="122">
        <f>'Мун- 2020-2021'!DC80</f>
        <v>0.25</v>
      </c>
      <c r="E80" s="110" t="str">
        <f t="shared" si="44"/>
        <v>C</v>
      </c>
      <c r="F80" s="115">
        <f>'Мун- 2020-2021'!DE80</f>
        <v>5.9476837644308056E-2</v>
      </c>
      <c r="G80" s="94" t="str">
        <f t="shared" si="45"/>
        <v>D</v>
      </c>
      <c r="H80" s="113">
        <f>'Мун- 2020-2021'!DG80</f>
        <v>0.27272727272727271</v>
      </c>
      <c r="I80" s="94" t="str">
        <f t="shared" si="46"/>
        <v>A</v>
      </c>
      <c r="J80" s="107">
        <f>'Мун- 2020-2021'!DI80</f>
        <v>8.2335329341317372E-3</v>
      </c>
      <c r="K80" s="94" t="str">
        <f t="shared" si="47"/>
        <v>D</v>
      </c>
      <c r="L80" s="90">
        <f>'Рег- 2020-2021'!AQ80</f>
        <v>0.2</v>
      </c>
      <c r="M80" s="124" t="str">
        <f t="shared" si="48"/>
        <v>C</v>
      </c>
      <c r="N80" s="127">
        <f>'Рег- 2020-2021'!AS80</f>
        <v>22.703676414299938</v>
      </c>
      <c r="O80" s="128" t="str">
        <f t="shared" si="49"/>
        <v>A</v>
      </c>
      <c r="P80" s="90">
        <f>'Рег- 2020-2021'!AU80</f>
        <v>0</v>
      </c>
      <c r="Q80" s="124" t="str">
        <f t="shared" si="50"/>
        <v>D</v>
      </c>
      <c r="R80" s="132">
        <f>'Фед- 2020-2021'!BC80</f>
        <v>0</v>
      </c>
      <c r="S80" s="128" t="str">
        <f t="shared" si="51"/>
        <v>D</v>
      </c>
      <c r="T80" s="130">
        <f>'Фед- 2020-2021'!BE80</f>
        <v>1.4661904409666817E-4</v>
      </c>
      <c r="U80" s="124" t="str">
        <f t="shared" si="52"/>
        <v>D</v>
      </c>
      <c r="V80" s="132">
        <f>'Фед- 2020-2021'!BG80</f>
        <v>0</v>
      </c>
      <c r="W80" s="158" t="str">
        <f t="shared" si="53"/>
        <v>D</v>
      </c>
      <c r="X80" s="155" t="str">
        <f t="shared" si="32"/>
        <v>C</v>
      </c>
      <c r="Y80" s="523">
        <f t="shared" si="33"/>
        <v>2</v>
      </c>
      <c r="Z80" s="524">
        <f t="shared" si="34"/>
        <v>1</v>
      </c>
      <c r="AA80" s="524">
        <f t="shared" si="35"/>
        <v>4.2</v>
      </c>
      <c r="AB80" s="524">
        <f t="shared" si="36"/>
        <v>1</v>
      </c>
      <c r="AC80" s="524">
        <f t="shared" si="37"/>
        <v>2</v>
      </c>
      <c r="AD80" s="524">
        <f t="shared" si="38"/>
        <v>4.2</v>
      </c>
      <c r="AE80" s="524">
        <f t="shared" si="39"/>
        <v>1</v>
      </c>
      <c r="AF80" s="524">
        <f t="shared" si="40"/>
        <v>1</v>
      </c>
      <c r="AG80" s="524">
        <f t="shared" si="41"/>
        <v>1</v>
      </c>
      <c r="AH80" s="524">
        <f t="shared" si="42"/>
        <v>1</v>
      </c>
      <c r="AI80" s="527">
        <f t="shared" si="43"/>
        <v>1.8399999999999999</v>
      </c>
    </row>
    <row r="81" spans="1:35" x14ac:dyDescent="0.25">
      <c r="A81" s="80">
        <v>12</v>
      </c>
      <c r="B81" s="83">
        <f>'Мун- 2020-2021'!B81</f>
        <v>50930</v>
      </c>
      <c r="C81" s="119" t="str">
        <f>'Мун- 2020-2021'!C81</f>
        <v>МБОУ СШ № 93</v>
      </c>
      <c r="D81" s="122">
        <f>'Мун- 2020-2021'!DC81</f>
        <v>0.3125</v>
      </c>
      <c r="E81" s="110" t="str">
        <f t="shared" si="44"/>
        <v>C</v>
      </c>
      <c r="F81" s="115">
        <f>'Мун- 2020-2021'!DE81</f>
        <v>4.8662867163524776E-2</v>
      </c>
      <c r="G81" s="94" t="str">
        <f t="shared" si="45"/>
        <v>D</v>
      </c>
      <c r="H81" s="113">
        <f>'Мун- 2020-2021'!DG81</f>
        <v>0.1111111111111111</v>
      </c>
      <c r="I81" s="94" t="str">
        <f t="shared" si="46"/>
        <v>B</v>
      </c>
      <c r="J81" s="107">
        <f>'Мун- 2020-2021'!DI81</f>
        <v>1.2E-2</v>
      </c>
      <c r="K81" s="94" t="str">
        <f t="shared" si="47"/>
        <v>D</v>
      </c>
      <c r="L81" s="90">
        <f>'Рег- 2020-2021'!AQ81</f>
        <v>0.2</v>
      </c>
      <c r="M81" s="124" t="str">
        <f t="shared" si="48"/>
        <v>C</v>
      </c>
      <c r="N81" s="127">
        <f>'Рег- 2020-2021'!AS81</f>
        <v>0.39831011253157789</v>
      </c>
      <c r="O81" s="128" t="str">
        <f t="shared" si="49"/>
        <v>D</v>
      </c>
      <c r="P81" s="90">
        <f>'Рег- 2020-2021'!AU81</f>
        <v>0.66666666666666663</v>
      </c>
      <c r="Q81" s="124" t="str">
        <f t="shared" si="50"/>
        <v>A</v>
      </c>
      <c r="R81" s="132">
        <f>'Фед- 2020-2021'!BC81</f>
        <v>0</v>
      </c>
      <c r="S81" s="128" t="str">
        <f t="shared" si="51"/>
        <v>D</v>
      </c>
      <c r="T81" s="130">
        <f>'Фед- 2020-2021'!BE81</f>
        <v>1.4661904409666817E-4</v>
      </c>
      <c r="U81" s="124" t="str">
        <f t="shared" si="52"/>
        <v>D</v>
      </c>
      <c r="V81" s="132">
        <f>'Фед- 2020-2021'!BG81</f>
        <v>0</v>
      </c>
      <c r="W81" s="158" t="str">
        <f t="shared" si="53"/>
        <v>D</v>
      </c>
      <c r="X81" s="155" t="str">
        <f t="shared" si="32"/>
        <v>C</v>
      </c>
      <c r="Y81" s="523">
        <f t="shared" si="33"/>
        <v>2</v>
      </c>
      <c r="Z81" s="524">
        <f t="shared" si="34"/>
        <v>1</v>
      </c>
      <c r="AA81" s="524">
        <f t="shared" si="35"/>
        <v>2.5</v>
      </c>
      <c r="AB81" s="524">
        <f t="shared" si="36"/>
        <v>1</v>
      </c>
      <c r="AC81" s="524">
        <f t="shared" si="37"/>
        <v>2</v>
      </c>
      <c r="AD81" s="524">
        <f t="shared" si="38"/>
        <v>1</v>
      </c>
      <c r="AE81" s="524">
        <f t="shared" si="39"/>
        <v>4.2</v>
      </c>
      <c r="AF81" s="524">
        <f t="shared" si="40"/>
        <v>1</v>
      </c>
      <c r="AG81" s="524">
        <f t="shared" si="41"/>
        <v>1</v>
      </c>
      <c r="AH81" s="524">
        <f t="shared" si="42"/>
        <v>1</v>
      </c>
      <c r="AI81" s="527">
        <f t="shared" si="43"/>
        <v>1.67</v>
      </c>
    </row>
    <row r="82" spans="1:35" ht="15.75" thickBot="1" x14ac:dyDescent="0.3">
      <c r="A82" s="81">
        <v>13</v>
      </c>
      <c r="B82" s="84">
        <f>'Мун- 2020-2021'!B82</f>
        <v>51370</v>
      </c>
      <c r="C82" s="117" t="str">
        <f>'Мун- 2020-2021'!C82</f>
        <v>МАОУ СШ № 137</v>
      </c>
      <c r="D82" s="123">
        <f>'Мун- 2020-2021'!DC82+0.001</f>
        <v>0.5635</v>
      </c>
      <c r="E82" s="108" t="str">
        <f t="shared" si="44"/>
        <v>B</v>
      </c>
      <c r="F82" s="116">
        <f>'Мун- 2020-2021'!DE82</f>
        <v>1.2814555019728191</v>
      </c>
      <c r="G82" s="94" t="str">
        <f t="shared" si="45"/>
        <v>B</v>
      </c>
      <c r="H82" s="111">
        <f>'Мун- 2020-2021'!DG82</f>
        <v>2.5316455696202531E-2</v>
      </c>
      <c r="I82" s="94" t="str">
        <f t="shared" si="46"/>
        <v>D</v>
      </c>
      <c r="J82" s="107">
        <f>'Мун- 2020-2021'!DI82</f>
        <v>0.18036529680365296</v>
      </c>
      <c r="K82" s="94" t="str">
        <f t="shared" si="47"/>
        <v>B</v>
      </c>
      <c r="L82" s="104">
        <f>'Рег- 2020-2021'!AQ82</f>
        <v>0.2</v>
      </c>
      <c r="M82" s="129" t="str">
        <f t="shared" si="48"/>
        <v>C</v>
      </c>
      <c r="N82" s="107">
        <f>'Рег- 2020-2021'!AS82</f>
        <v>0.13277003751052596</v>
      </c>
      <c r="O82" s="134" t="str">
        <f t="shared" si="49"/>
        <v>D</v>
      </c>
      <c r="P82" s="104">
        <f>'Рег- 2020-2021'!AU82</f>
        <v>1</v>
      </c>
      <c r="Q82" s="129" t="str">
        <f t="shared" si="50"/>
        <v>A</v>
      </c>
      <c r="R82" s="105">
        <f>'Фед- 2020-2021'!BC82</f>
        <v>0.16666666666666666</v>
      </c>
      <c r="S82" s="134" t="str">
        <f t="shared" si="51"/>
        <v>B</v>
      </c>
      <c r="T82" s="137">
        <f>'Фед- 2020-2021'!BE82</f>
        <v>0.14661904409666818</v>
      </c>
      <c r="U82" s="129" t="str">
        <f t="shared" si="52"/>
        <v>D</v>
      </c>
      <c r="V82" s="105">
        <f>'Фед- 2020-2021'!BG82</f>
        <v>0</v>
      </c>
      <c r="W82" s="159" t="str">
        <f t="shared" si="53"/>
        <v>D</v>
      </c>
      <c r="X82" s="154" t="str">
        <f t="shared" si="32"/>
        <v>C</v>
      </c>
      <c r="Y82" s="523">
        <f t="shared" si="33"/>
        <v>2.5</v>
      </c>
      <c r="Z82" s="524">
        <f t="shared" si="34"/>
        <v>2.5</v>
      </c>
      <c r="AA82" s="524">
        <f t="shared" si="35"/>
        <v>1</v>
      </c>
      <c r="AB82" s="524">
        <f t="shared" si="36"/>
        <v>2.5</v>
      </c>
      <c r="AC82" s="524">
        <f t="shared" si="37"/>
        <v>2</v>
      </c>
      <c r="AD82" s="524">
        <f t="shared" si="38"/>
        <v>1</v>
      </c>
      <c r="AE82" s="524">
        <f t="shared" si="39"/>
        <v>4.2</v>
      </c>
      <c r="AF82" s="524">
        <f t="shared" si="40"/>
        <v>2.5</v>
      </c>
      <c r="AG82" s="524">
        <f t="shared" si="41"/>
        <v>1</v>
      </c>
      <c r="AH82" s="524">
        <f t="shared" si="42"/>
        <v>1</v>
      </c>
      <c r="AI82" s="527">
        <f t="shared" si="43"/>
        <v>2.02</v>
      </c>
    </row>
    <row r="83" spans="1:35" ht="16.5" thickBot="1" x14ac:dyDescent="0.3">
      <c r="A83" s="86"/>
      <c r="B83" s="85"/>
      <c r="C83" s="506" t="str">
        <f>'Мун- 2020-2021'!C83</f>
        <v>Советский район</v>
      </c>
      <c r="D83" s="190">
        <f>'Мун- 2020-2021'!DC83</f>
        <v>0.40833333333333333</v>
      </c>
      <c r="E83" s="191" t="str">
        <f t="shared" si="44"/>
        <v>B</v>
      </c>
      <c r="F83" s="192">
        <f>'Мун- 2020-2021'!DE83</f>
        <v>0.5335473500115494</v>
      </c>
      <c r="G83" s="193" t="str">
        <f t="shared" si="45"/>
        <v>C</v>
      </c>
      <c r="H83" s="194">
        <f>'Мун- 2020-2021'!DG83</f>
        <v>8.1399150049035626E-2</v>
      </c>
      <c r="I83" s="193" t="str">
        <f t="shared" si="46"/>
        <v>C</v>
      </c>
      <c r="J83" s="195">
        <f>'Мун- 2020-2021'!DI83</f>
        <v>7.9258971369348355E-2</v>
      </c>
      <c r="K83" s="193" t="str">
        <f t="shared" si="47"/>
        <v>C</v>
      </c>
      <c r="L83" s="196">
        <f>'Рег- 2020-2021'!AQ83</f>
        <v>0.23333333333333334</v>
      </c>
      <c r="M83" s="197" t="str">
        <f t="shared" si="48"/>
        <v>B</v>
      </c>
      <c r="N83" s="195">
        <f>'Рег- 2020-2021'!AS83</f>
        <v>0.59749614847278598</v>
      </c>
      <c r="O83" s="198" t="str">
        <f t="shared" si="49"/>
        <v>C</v>
      </c>
      <c r="P83" s="196">
        <f>'Рег- 2020-2021'!AU83</f>
        <v>0.37775819031605767</v>
      </c>
      <c r="Q83" s="197" t="str">
        <f t="shared" si="50"/>
        <v>B</v>
      </c>
      <c r="R83" s="195">
        <f>'Фед- 2020-2021'!BC83</f>
        <v>0.75</v>
      </c>
      <c r="S83" s="198" t="str">
        <f t="shared" si="51"/>
        <v>A</v>
      </c>
      <c r="T83" s="196">
        <f>'Фед- 2020-2021'!BE83</f>
        <v>2.3932721160830819</v>
      </c>
      <c r="U83" s="197" t="str">
        <f t="shared" si="52"/>
        <v>A</v>
      </c>
      <c r="V83" s="195">
        <f>'Фед- 2020-2021'!BG83</f>
        <v>0.36362558422181168</v>
      </c>
      <c r="W83" s="191" t="str">
        <f t="shared" si="53"/>
        <v>A</v>
      </c>
      <c r="X83" s="199" t="str">
        <f t="shared" si="32"/>
        <v>B</v>
      </c>
      <c r="Y83" s="523">
        <f t="shared" si="33"/>
        <v>2.5</v>
      </c>
      <c r="Z83" s="524">
        <f t="shared" si="34"/>
        <v>2</v>
      </c>
      <c r="AA83" s="524">
        <f t="shared" si="35"/>
        <v>2</v>
      </c>
      <c r="AB83" s="524">
        <f t="shared" si="36"/>
        <v>2</v>
      </c>
      <c r="AC83" s="524">
        <f t="shared" si="37"/>
        <v>2.5</v>
      </c>
      <c r="AD83" s="524">
        <f t="shared" si="38"/>
        <v>2</v>
      </c>
      <c r="AE83" s="524">
        <f t="shared" si="39"/>
        <v>2.5</v>
      </c>
      <c r="AF83" s="524">
        <f t="shared" si="40"/>
        <v>4.2</v>
      </c>
      <c r="AG83" s="524">
        <f t="shared" si="41"/>
        <v>4.2</v>
      </c>
      <c r="AH83" s="524">
        <f t="shared" si="42"/>
        <v>4.2</v>
      </c>
      <c r="AI83" s="527">
        <f t="shared" si="43"/>
        <v>2.8099999999999996</v>
      </c>
    </row>
    <row r="84" spans="1:35" x14ac:dyDescent="0.25">
      <c r="A84" s="79">
        <v>1</v>
      </c>
      <c r="B84" s="8">
        <f>'Мун- 2020-2021'!B84</f>
        <v>60010</v>
      </c>
      <c r="C84" s="118" t="str">
        <f>'Мун- 2020-2021'!C84</f>
        <v>МБОУ СШ № 1</v>
      </c>
      <c r="D84" s="121">
        <f>'Мун- 2020-2021'!DC84</f>
        <v>0.25</v>
      </c>
      <c r="E84" s="109" t="str">
        <f t="shared" si="44"/>
        <v>C</v>
      </c>
      <c r="F84" s="114">
        <f>'Мун- 2020-2021'!DE84</f>
        <v>8.1104778605874617E-2</v>
      </c>
      <c r="G84" s="106" t="str">
        <f t="shared" si="45"/>
        <v>D</v>
      </c>
      <c r="H84" s="112">
        <f>'Мун- 2020-2021'!DG84</f>
        <v>0.26666666666666666</v>
      </c>
      <c r="I84" s="106" t="str">
        <f t="shared" si="46"/>
        <v>A</v>
      </c>
      <c r="J84" s="105">
        <f>'Мун- 2020-2021'!DI84+0.005</f>
        <v>2.2084282460136676E-2</v>
      </c>
      <c r="K84" s="106" t="str">
        <f t="shared" si="47"/>
        <v>D</v>
      </c>
      <c r="L84" s="130">
        <f>'Рег- 2020-2021'!AQ84</f>
        <v>0.4</v>
      </c>
      <c r="M84" s="131" t="str">
        <f t="shared" si="48"/>
        <v>A</v>
      </c>
      <c r="N84" s="132">
        <f>'Рег- 2020-2021'!AS84</f>
        <v>0.53108015004210385</v>
      </c>
      <c r="O84" s="133" t="str">
        <f t="shared" si="49"/>
        <v>C</v>
      </c>
      <c r="P84" s="130">
        <f>'Рег- 2020-2021'!AU84</f>
        <v>0.5</v>
      </c>
      <c r="Q84" s="131" t="str">
        <f t="shared" si="50"/>
        <v>A</v>
      </c>
      <c r="R84" s="132">
        <f>'Фед- 2020-2021'!BC84</f>
        <v>0.33333333333333331</v>
      </c>
      <c r="S84" s="133" t="str">
        <f t="shared" si="51"/>
        <v>A</v>
      </c>
      <c r="T84" s="130">
        <f>'Фед- 2020-2021'!BE84</f>
        <v>0.4398571322900045</v>
      </c>
      <c r="U84" s="131" t="str">
        <f t="shared" si="52"/>
        <v>D</v>
      </c>
      <c r="V84" s="132">
        <f>'Фед- 2020-2021'!BG84+0.001</f>
        <v>1.0009999999999999</v>
      </c>
      <c r="W84" s="157" t="str">
        <f t="shared" si="53"/>
        <v>A</v>
      </c>
      <c r="X84" s="153" t="str">
        <f t="shared" si="32"/>
        <v>B</v>
      </c>
      <c r="Y84" s="523">
        <f t="shared" si="33"/>
        <v>2</v>
      </c>
      <c r="Z84" s="524">
        <f t="shared" si="34"/>
        <v>1</v>
      </c>
      <c r="AA84" s="524">
        <f t="shared" si="35"/>
        <v>4.2</v>
      </c>
      <c r="AB84" s="524">
        <f t="shared" si="36"/>
        <v>1</v>
      </c>
      <c r="AC84" s="524">
        <f t="shared" si="37"/>
        <v>4.2</v>
      </c>
      <c r="AD84" s="524">
        <f t="shared" si="38"/>
        <v>2</v>
      </c>
      <c r="AE84" s="524">
        <f t="shared" si="39"/>
        <v>4.2</v>
      </c>
      <c r="AF84" s="524">
        <f t="shared" si="40"/>
        <v>4.2</v>
      </c>
      <c r="AG84" s="524">
        <f t="shared" si="41"/>
        <v>1</v>
      </c>
      <c r="AH84" s="524">
        <f t="shared" si="42"/>
        <v>4.2</v>
      </c>
      <c r="AI84" s="527">
        <f t="shared" si="43"/>
        <v>2.8</v>
      </c>
    </row>
    <row r="85" spans="1:35" x14ac:dyDescent="0.25">
      <c r="A85" s="80">
        <v>2</v>
      </c>
      <c r="B85" s="83">
        <f>'Мун- 2020-2021'!B85</f>
        <v>60020</v>
      </c>
      <c r="C85" s="119" t="str">
        <f>'Мун- 2020-2021'!C85</f>
        <v>МБОУ СШ № 2</v>
      </c>
      <c r="D85" s="122">
        <f>'Мун- 2020-2021'!DC85</f>
        <v>0.1875</v>
      </c>
      <c r="E85" s="110" t="str">
        <f t="shared" si="44"/>
        <v>D</v>
      </c>
      <c r="F85" s="115">
        <f>'Мун- 2020-2021'!DE85</f>
        <v>3.7848896682741488E-2</v>
      </c>
      <c r="G85" s="94" t="str">
        <f t="shared" si="45"/>
        <v>D</v>
      </c>
      <c r="H85" s="113">
        <f>'Мун- 2020-2021'!DG85</f>
        <v>0</v>
      </c>
      <c r="I85" s="94" t="str">
        <f t="shared" si="46"/>
        <v>D</v>
      </c>
      <c r="J85" s="107">
        <f>'Мун- 2020-2021'!DI85+0.006</f>
        <v>1.73452188006483E-2</v>
      </c>
      <c r="K85" s="94" t="str">
        <f t="shared" si="47"/>
        <v>D</v>
      </c>
      <c r="L85" s="90">
        <f>'Рег- 2020-2021'!AQ85</f>
        <v>0.2</v>
      </c>
      <c r="M85" s="124" t="str">
        <f t="shared" si="48"/>
        <v>C</v>
      </c>
      <c r="N85" s="127">
        <f>'Рег- 2020-2021'!AS85</f>
        <v>0.13277003751052596</v>
      </c>
      <c r="O85" s="128" t="str">
        <f t="shared" si="49"/>
        <v>D</v>
      </c>
      <c r="P85" s="90">
        <f>'Рег- 2020-2021'!AU85</f>
        <v>1</v>
      </c>
      <c r="Q85" s="124" t="str">
        <f t="shared" si="50"/>
        <v>A</v>
      </c>
      <c r="R85" s="132">
        <f>'Фед- 2020-2021'!BC85</f>
        <v>0</v>
      </c>
      <c r="S85" s="128" t="str">
        <f t="shared" si="51"/>
        <v>D</v>
      </c>
      <c r="T85" s="130">
        <f>'Фед- 2020-2021'!BE85</f>
        <v>1.4661904409666817E-4</v>
      </c>
      <c r="U85" s="124" t="str">
        <f t="shared" si="52"/>
        <v>D</v>
      </c>
      <c r="V85" s="132">
        <f>'Фед- 2020-2021'!BG85</f>
        <v>0</v>
      </c>
      <c r="W85" s="158" t="str">
        <f t="shared" si="53"/>
        <v>D</v>
      </c>
      <c r="X85" s="155" t="str">
        <f t="shared" si="32"/>
        <v>D</v>
      </c>
      <c r="Y85" s="523">
        <f t="shared" si="33"/>
        <v>1</v>
      </c>
      <c r="Z85" s="524">
        <f t="shared" si="34"/>
        <v>1</v>
      </c>
      <c r="AA85" s="524">
        <f t="shared" si="35"/>
        <v>1</v>
      </c>
      <c r="AB85" s="524">
        <f t="shared" si="36"/>
        <v>1</v>
      </c>
      <c r="AC85" s="524">
        <f t="shared" si="37"/>
        <v>2</v>
      </c>
      <c r="AD85" s="524">
        <f t="shared" si="38"/>
        <v>1</v>
      </c>
      <c r="AE85" s="524">
        <f t="shared" si="39"/>
        <v>4.2</v>
      </c>
      <c r="AF85" s="524">
        <f t="shared" si="40"/>
        <v>1</v>
      </c>
      <c r="AG85" s="524">
        <f t="shared" si="41"/>
        <v>1</v>
      </c>
      <c r="AH85" s="524">
        <f t="shared" si="42"/>
        <v>1</v>
      </c>
      <c r="AI85" s="527">
        <f t="shared" si="43"/>
        <v>1.42</v>
      </c>
    </row>
    <row r="86" spans="1:35" x14ac:dyDescent="0.25">
      <c r="A86" s="80">
        <v>3</v>
      </c>
      <c r="B86" s="83">
        <f>'Мун- 2020-2021'!B86</f>
        <v>60050</v>
      </c>
      <c r="C86" s="119" t="str">
        <f>'Мун- 2020-2021'!C86</f>
        <v>МБОУ СШ № 5</v>
      </c>
      <c r="D86" s="122">
        <f>'Мун- 2020-2021'!DC86</f>
        <v>0.1875</v>
      </c>
      <c r="E86" s="110" t="str">
        <f t="shared" si="44"/>
        <v>D</v>
      </c>
      <c r="F86" s="115">
        <f>'Мун- 2020-2021'!DE86</f>
        <v>0.10273271956744119</v>
      </c>
      <c r="G86" s="94" t="str">
        <f t="shared" si="45"/>
        <v>D</v>
      </c>
      <c r="H86" s="113">
        <f>'Мун- 2020-2021'!DG86+0.005</f>
        <v>0.16289473684210526</v>
      </c>
      <c r="I86" s="94" t="str">
        <f t="shared" si="46"/>
        <v>A</v>
      </c>
      <c r="J86" s="107">
        <f>'Мун- 2020-2021'!DI86</f>
        <v>1.7415215398716773E-2</v>
      </c>
      <c r="K86" s="94" t="str">
        <f t="shared" si="47"/>
        <v>D</v>
      </c>
      <c r="L86" s="90">
        <f>'Рег- 2020-2021'!AQ86</f>
        <v>0.2</v>
      </c>
      <c r="M86" s="124" t="str">
        <f t="shared" si="48"/>
        <v>C</v>
      </c>
      <c r="N86" s="127">
        <f>'Рег- 2020-2021'!AS86</f>
        <v>0.26554007502105192</v>
      </c>
      <c r="O86" s="128" t="str">
        <f t="shared" si="49"/>
        <v>D</v>
      </c>
      <c r="P86" s="90">
        <f>'Рег- 2020-2021'!AU86</f>
        <v>0</v>
      </c>
      <c r="Q86" s="124" t="str">
        <f t="shared" si="50"/>
        <v>D</v>
      </c>
      <c r="R86" s="132">
        <f>'Фед- 2020-2021'!BC86</f>
        <v>0</v>
      </c>
      <c r="S86" s="128" t="str">
        <f t="shared" si="51"/>
        <v>D</v>
      </c>
      <c r="T86" s="130">
        <f>'Фед- 2020-2021'!BE86</f>
        <v>1.4661904409666817E-4</v>
      </c>
      <c r="U86" s="124" t="str">
        <f t="shared" si="52"/>
        <v>D</v>
      </c>
      <c r="V86" s="132">
        <f>'Фед- 2020-2021'!BG86</f>
        <v>0</v>
      </c>
      <c r="W86" s="158" t="str">
        <f t="shared" si="53"/>
        <v>D</v>
      </c>
      <c r="X86" s="155" t="str">
        <f t="shared" si="32"/>
        <v>D</v>
      </c>
      <c r="Y86" s="523">
        <f t="shared" si="33"/>
        <v>1</v>
      </c>
      <c r="Z86" s="524">
        <f t="shared" si="34"/>
        <v>1</v>
      </c>
      <c r="AA86" s="524">
        <f t="shared" si="35"/>
        <v>4.2</v>
      </c>
      <c r="AB86" s="524">
        <f t="shared" si="36"/>
        <v>1</v>
      </c>
      <c r="AC86" s="524">
        <f t="shared" si="37"/>
        <v>2</v>
      </c>
      <c r="AD86" s="524">
        <f t="shared" si="38"/>
        <v>1</v>
      </c>
      <c r="AE86" s="524">
        <f t="shared" si="39"/>
        <v>1</v>
      </c>
      <c r="AF86" s="524">
        <f t="shared" si="40"/>
        <v>1</v>
      </c>
      <c r="AG86" s="524">
        <f t="shared" si="41"/>
        <v>1</v>
      </c>
      <c r="AH86" s="524">
        <f t="shared" si="42"/>
        <v>1</v>
      </c>
      <c r="AI86" s="527">
        <f t="shared" si="43"/>
        <v>1.42</v>
      </c>
    </row>
    <row r="87" spans="1:35" x14ac:dyDescent="0.25">
      <c r="A87" s="80">
        <v>4</v>
      </c>
      <c r="B87" s="83">
        <f>'Мун- 2020-2021'!B87</f>
        <v>60070</v>
      </c>
      <c r="C87" s="119" t="str">
        <f>'Мун- 2020-2021'!C87</f>
        <v>МБОУ СШ № 7</v>
      </c>
      <c r="D87" s="122">
        <f>'Мун- 2020-2021'!DC87</f>
        <v>0.625</v>
      </c>
      <c r="E87" s="110" t="str">
        <f t="shared" si="44"/>
        <v>A</v>
      </c>
      <c r="F87" s="115">
        <f>'Мун- 2020-2021'!DE87</f>
        <v>0.61639631740464706</v>
      </c>
      <c r="G87" s="94" t="str">
        <f t="shared" si="45"/>
        <v>C</v>
      </c>
      <c r="H87" s="113">
        <f>'Мун- 2020-2021'!DG87</f>
        <v>0.22807017543859648</v>
      </c>
      <c r="I87" s="94" t="str">
        <f t="shared" si="46"/>
        <v>A</v>
      </c>
      <c r="J87" s="107">
        <f>'Мун- 2020-2021'!DI87</f>
        <v>9.4605809128630702E-2</v>
      </c>
      <c r="K87" s="94" t="str">
        <f t="shared" si="47"/>
        <v>C</v>
      </c>
      <c r="L87" s="90">
        <f>'Рег- 2020-2021'!AQ87</f>
        <v>0.4</v>
      </c>
      <c r="M87" s="124" t="str">
        <f t="shared" si="48"/>
        <v>A</v>
      </c>
      <c r="N87" s="127">
        <f>'Рег- 2020-2021'!AS87</f>
        <v>1.4604704126157857</v>
      </c>
      <c r="O87" s="128" t="str">
        <f t="shared" si="49"/>
        <v>B</v>
      </c>
      <c r="P87" s="90">
        <f>'Рег- 2020-2021'!AU87</f>
        <v>0.36363636363636365</v>
      </c>
      <c r="Q87" s="124" t="str">
        <f t="shared" si="50"/>
        <v>B</v>
      </c>
      <c r="R87" s="132">
        <f>'Фед- 2020-2021'!BC87</f>
        <v>0.33333333333333331</v>
      </c>
      <c r="S87" s="128" t="str">
        <f t="shared" si="51"/>
        <v>A</v>
      </c>
      <c r="T87" s="130">
        <f>'Фед- 2020-2021'!BE87</f>
        <v>3.9587141906100403</v>
      </c>
      <c r="U87" s="124" t="str">
        <f t="shared" si="52"/>
        <v>A</v>
      </c>
      <c r="V87" s="132">
        <f>'Фед- 2020-2021'!BG87</f>
        <v>0.92592592592592593</v>
      </c>
      <c r="W87" s="158" t="str">
        <f t="shared" si="53"/>
        <v>A</v>
      </c>
      <c r="X87" s="155" t="str">
        <f t="shared" si="32"/>
        <v>B</v>
      </c>
      <c r="Y87" s="523">
        <f t="shared" si="33"/>
        <v>4.2</v>
      </c>
      <c r="Z87" s="524">
        <f t="shared" si="34"/>
        <v>2</v>
      </c>
      <c r="AA87" s="524">
        <f t="shared" si="35"/>
        <v>4.2</v>
      </c>
      <c r="AB87" s="524">
        <f t="shared" si="36"/>
        <v>2</v>
      </c>
      <c r="AC87" s="524">
        <f t="shared" si="37"/>
        <v>4.2</v>
      </c>
      <c r="AD87" s="524">
        <f t="shared" si="38"/>
        <v>2.5</v>
      </c>
      <c r="AE87" s="524">
        <f t="shared" si="39"/>
        <v>2.5</v>
      </c>
      <c r="AF87" s="524">
        <f t="shared" si="40"/>
        <v>4.2</v>
      </c>
      <c r="AG87" s="524">
        <f t="shared" si="41"/>
        <v>4.2</v>
      </c>
      <c r="AH87" s="524">
        <f t="shared" si="42"/>
        <v>4.2</v>
      </c>
      <c r="AI87" s="527">
        <f t="shared" si="43"/>
        <v>3.4200000000000004</v>
      </c>
    </row>
    <row r="88" spans="1:35" x14ac:dyDescent="0.25">
      <c r="A88" s="80">
        <v>5</v>
      </c>
      <c r="B88" s="83">
        <f>'Мун- 2020-2021'!B88</f>
        <v>60180</v>
      </c>
      <c r="C88" s="119" t="str">
        <f>'Мун- 2020-2021'!C88</f>
        <v>МБОУ СШ № 18</v>
      </c>
      <c r="D88" s="122">
        <f>'Мун- 2020-2021'!DC88</f>
        <v>0.25</v>
      </c>
      <c r="E88" s="110" t="str">
        <f t="shared" si="44"/>
        <v>C</v>
      </c>
      <c r="F88" s="115">
        <f>'Мун- 2020-2021'!DE88</f>
        <v>0.14058161625018267</v>
      </c>
      <c r="G88" s="94" t="str">
        <f t="shared" si="45"/>
        <v>D</v>
      </c>
      <c r="H88" s="113">
        <f>'Мун- 2020-2021'!DG88</f>
        <v>0.19230769230769232</v>
      </c>
      <c r="I88" s="94" t="str">
        <f t="shared" si="46"/>
        <v>A</v>
      </c>
      <c r="J88" s="107">
        <f>'Мун- 2020-2021'!DI88+0.005</f>
        <v>2.3143754361479415E-2</v>
      </c>
      <c r="K88" s="94" t="str">
        <f t="shared" si="47"/>
        <v>D</v>
      </c>
      <c r="L88" s="90">
        <f>'Рег- 2020-2021'!AQ88</f>
        <v>0.4</v>
      </c>
      <c r="M88" s="124" t="str">
        <f t="shared" si="48"/>
        <v>A</v>
      </c>
      <c r="N88" s="127">
        <f>'Рег- 2020-2021'!AS88</f>
        <v>0.26554007502105192</v>
      </c>
      <c r="O88" s="128" t="str">
        <f t="shared" si="49"/>
        <v>D</v>
      </c>
      <c r="P88" s="90">
        <f>'Рег- 2020-2021'!AU88</f>
        <v>1</v>
      </c>
      <c r="Q88" s="124" t="str">
        <f t="shared" si="50"/>
        <v>A</v>
      </c>
      <c r="R88" s="132">
        <f>'Фед- 2020-2021'!BC88</f>
        <v>0</v>
      </c>
      <c r="S88" s="128" t="str">
        <f t="shared" si="51"/>
        <v>D</v>
      </c>
      <c r="T88" s="130">
        <f>'Фед- 2020-2021'!BE88</f>
        <v>1.4661904409666817E-4</v>
      </c>
      <c r="U88" s="124" t="str">
        <f t="shared" si="52"/>
        <v>D</v>
      </c>
      <c r="V88" s="132">
        <f>'Фед- 2020-2021'!BG88</f>
        <v>0</v>
      </c>
      <c r="W88" s="158" t="str">
        <f t="shared" si="53"/>
        <v>D</v>
      </c>
      <c r="X88" s="155" t="str">
        <f t="shared" si="32"/>
        <v>C</v>
      </c>
      <c r="Y88" s="523">
        <f t="shared" si="33"/>
        <v>2</v>
      </c>
      <c r="Z88" s="524">
        <f t="shared" si="34"/>
        <v>1</v>
      </c>
      <c r="AA88" s="524">
        <f t="shared" si="35"/>
        <v>4.2</v>
      </c>
      <c r="AB88" s="524">
        <f t="shared" si="36"/>
        <v>1</v>
      </c>
      <c r="AC88" s="524">
        <f t="shared" si="37"/>
        <v>4.2</v>
      </c>
      <c r="AD88" s="524">
        <f t="shared" si="38"/>
        <v>1</v>
      </c>
      <c r="AE88" s="524">
        <f t="shared" si="39"/>
        <v>4.2</v>
      </c>
      <c r="AF88" s="524">
        <f t="shared" si="40"/>
        <v>1</v>
      </c>
      <c r="AG88" s="524">
        <f t="shared" si="41"/>
        <v>1</v>
      </c>
      <c r="AH88" s="524">
        <f t="shared" si="42"/>
        <v>1</v>
      </c>
      <c r="AI88" s="527">
        <f t="shared" si="43"/>
        <v>2.0599999999999996</v>
      </c>
    </row>
    <row r="89" spans="1:35" x14ac:dyDescent="0.25">
      <c r="A89" s="80">
        <v>6</v>
      </c>
      <c r="B89" s="83">
        <f>'Мун- 2020-2021'!B89</f>
        <v>60240</v>
      </c>
      <c r="C89" s="119" t="str">
        <f>'Мун- 2020-2021'!C89</f>
        <v>МБОУ СШ № 24</v>
      </c>
      <c r="D89" s="122">
        <f>'Мун- 2020-2021'!DC89</f>
        <v>0.625</v>
      </c>
      <c r="E89" s="110" t="str">
        <f t="shared" si="44"/>
        <v>A</v>
      </c>
      <c r="F89" s="115">
        <f>'Мун- 2020-2021'!DE89</f>
        <v>1.0056992547128454</v>
      </c>
      <c r="G89" s="94" t="str">
        <f t="shared" si="45"/>
        <v>B</v>
      </c>
      <c r="H89" s="113">
        <f>'Мун- 2020-2021'!DG89+0.003</f>
        <v>0.11052688172043011</v>
      </c>
      <c r="I89" s="94" t="str">
        <f t="shared" si="46"/>
        <v>B</v>
      </c>
      <c r="J89" s="107">
        <f>'Мун- 2020-2021'!DI89</f>
        <v>0.10373675404350251</v>
      </c>
      <c r="K89" s="94" t="str">
        <f t="shared" si="47"/>
        <v>C</v>
      </c>
      <c r="L89" s="90">
        <f>'Рег- 2020-2021'!AQ89</f>
        <v>0.2</v>
      </c>
      <c r="M89" s="124" t="str">
        <f t="shared" si="48"/>
        <v>C</v>
      </c>
      <c r="N89" s="127">
        <f>'Рег- 2020-2021'!AS89</f>
        <v>0.39831011253157789</v>
      </c>
      <c r="O89" s="128" t="str">
        <f t="shared" si="49"/>
        <v>D</v>
      </c>
      <c r="P89" s="90">
        <f>'Рег- 2020-2021'!AU89</f>
        <v>0</v>
      </c>
      <c r="Q89" s="124" t="str">
        <f t="shared" si="50"/>
        <v>D</v>
      </c>
      <c r="R89" s="132">
        <f>'Фед- 2020-2021'!BC89</f>
        <v>0.16666666666666666</v>
      </c>
      <c r="S89" s="128" t="str">
        <f t="shared" si="51"/>
        <v>B</v>
      </c>
      <c r="T89" s="130">
        <f>'Фед- 2020-2021'!BE89</f>
        <v>0.14661904409666818</v>
      </c>
      <c r="U89" s="124" t="str">
        <f t="shared" si="52"/>
        <v>D</v>
      </c>
      <c r="V89" s="132">
        <f>'Фед- 2020-2021'!BG89</f>
        <v>1</v>
      </c>
      <c r="W89" s="158" t="str">
        <f t="shared" si="53"/>
        <v>A</v>
      </c>
      <c r="X89" s="155" t="str">
        <f t="shared" si="32"/>
        <v>C</v>
      </c>
      <c r="Y89" s="523">
        <f t="shared" si="33"/>
        <v>4.2</v>
      </c>
      <c r="Z89" s="524">
        <f t="shared" si="34"/>
        <v>2.5</v>
      </c>
      <c r="AA89" s="524">
        <f t="shared" si="35"/>
        <v>2.5</v>
      </c>
      <c r="AB89" s="524">
        <f t="shared" si="36"/>
        <v>2</v>
      </c>
      <c r="AC89" s="524">
        <f t="shared" si="37"/>
        <v>2</v>
      </c>
      <c r="AD89" s="524">
        <f t="shared" si="38"/>
        <v>1</v>
      </c>
      <c r="AE89" s="524">
        <f t="shared" si="39"/>
        <v>1</v>
      </c>
      <c r="AF89" s="524">
        <f t="shared" si="40"/>
        <v>2.5</v>
      </c>
      <c r="AG89" s="524">
        <f t="shared" si="41"/>
        <v>1</v>
      </c>
      <c r="AH89" s="524">
        <f t="shared" si="42"/>
        <v>4.2</v>
      </c>
      <c r="AI89" s="527">
        <f t="shared" si="43"/>
        <v>2.29</v>
      </c>
    </row>
    <row r="90" spans="1:35" x14ac:dyDescent="0.25">
      <c r="A90" s="80">
        <v>7</v>
      </c>
      <c r="B90" s="83">
        <f>'Мун- 2020-2021'!B90</f>
        <v>60560</v>
      </c>
      <c r="C90" s="240" t="str">
        <f>'Мун- 2020-2021'!C90</f>
        <v>МБОУ СШ № 56</v>
      </c>
      <c r="D90" s="122">
        <f>'Мун- 2020-2021'!DC90</f>
        <v>0.25</v>
      </c>
      <c r="E90" s="110" t="str">
        <f t="shared" si="44"/>
        <v>C</v>
      </c>
      <c r="F90" s="115">
        <f>'Мун- 2020-2021'!DE90</f>
        <v>5.4069852403916416E-2</v>
      </c>
      <c r="G90" s="94" t="str">
        <f t="shared" si="45"/>
        <v>D</v>
      </c>
      <c r="H90" s="113">
        <f>'Мун- 2020-2021'!DG90</f>
        <v>0.1</v>
      </c>
      <c r="I90" s="94" t="str">
        <f t="shared" si="46"/>
        <v>C</v>
      </c>
      <c r="J90" s="107">
        <f>'Мун- 2020-2021'!DI90</f>
        <v>1.9920318725099601E-2</v>
      </c>
      <c r="K90" s="94" t="str">
        <f t="shared" si="47"/>
        <v>D</v>
      </c>
      <c r="L90" s="90">
        <f>'Рег- 2020-2021'!AQ90</f>
        <v>0.2</v>
      </c>
      <c r="M90" s="124" t="str">
        <f t="shared" si="48"/>
        <v>C</v>
      </c>
      <c r="N90" s="127">
        <f>'Рег- 2020-2021'!AS90</f>
        <v>0.13277003751052596</v>
      </c>
      <c r="O90" s="128" t="str">
        <f t="shared" si="49"/>
        <v>D</v>
      </c>
      <c r="P90" s="90">
        <f>'Рег- 2020-2021'!AU90</f>
        <v>0</v>
      </c>
      <c r="Q90" s="124" t="str">
        <f t="shared" si="50"/>
        <v>D</v>
      </c>
      <c r="R90" s="132">
        <f>'Фед- 2020-2021'!BC90</f>
        <v>0</v>
      </c>
      <c r="S90" s="128" t="str">
        <f t="shared" si="51"/>
        <v>D</v>
      </c>
      <c r="T90" s="130">
        <f>'Фед- 2020-2021'!BE90</f>
        <v>1.4661904409666817E-4</v>
      </c>
      <c r="U90" s="124" t="str">
        <f t="shared" si="52"/>
        <v>D</v>
      </c>
      <c r="V90" s="132">
        <f>'Фед- 2020-2021'!BG90</f>
        <v>0</v>
      </c>
      <c r="W90" s="158" t="str">
        <f t="shared" si="53"/>
        <v>D</v>
      </c>
      <c r="X90" s="155" t="str">
        <f t="shared" si="32"/>
        <v>D</v>
      </c>
      <c r="Y90" s="523">
        <f t="shared" si="33"/>
        <v>2</v>
      </c>
      <c r="Z90" s="524">
        <f t="shared" si="34"/>
        <v>1</v>
      </c>
      <c r="AA90" s="524">
        <f t="shared" si="35"/>
        <v>2</v>
      </c>
      <c r="AB90" s="524">
        <f t="shared" si="36"/>
        <v>1</v>
      </c>
      <c r="AC90" s="524">
        <f t="shared" si="37"/>
        <v>2</v>
      </c>
      <c r="AD90" s="524">
        <f t="shared" si="38"/>
        <v>1</v>
      </c>
      <c r="AE90" s="524">
        <f t="shared" si="39"/>
        <v>1</v>
      </c>
      <c r="AF90" s="524">
        <f t="shared" si="40"/>
        <v>1</v>
      </c>
      <c r="AG90" s="524">
        <f t="shared" si="41"/>
        <v>1</v>
      </c>
      <c r="AH90" s="524">
        <f t="shared" si="42"/>
        <v>1</v>
      </c>
      <c r="AI90" s="527">
        <f t="shared" si="43"/>
        <v>1.3</v>
      </c>
    </row>
    <row r="91" spans="1:35" x14ac:dyDescent="0.25">
      <c r="A91" s="80">
        <v>8</v>
      </c>
      <c r="B91" s="83">
        <f>'Мун- 2020-2021'!B91</f>
        <v>60660</v>
      </c>
      <c r="C91" s="240" t="str">
        <f>'Мун- 2020-2021'!C91</f>
        <v>МБОУ СШ № 66</v>
      </c>
      <c r="D91" s="122">
        <f>'Мун- 2020-2021'!DC91</f>
        <v>0.125</v>
      </c>
      <c r="E91" s="110" t="str">
        <f t="shared" si="44"/>
        <v>D</v>
      </c>
      <c r="F91" s="115">
        <f>'Мун- 2020-2021'!DE91</f>
        <v>1.6220955721174924E-2</v>
      </c>
      <c r="G91" s="94" t="str">
        <f t="shared" si="45"/>
        <v>D</v>
      </c>
      <c r="H91" s="113">
        <f>'Мун- 2020-2021'!DG91</f>
        <v>0</v>
      </c>
      <c r="I91" s="94" t="str">
        <f t="shared" si="46"/>
        <v>D</v>
      </c>
      <c r="J91" s="107">
        <f>'Мун- 2020-2021'!DI91+0.001</f>
        <v>7.5359477124183009E-3</v>
      </c>
      <c r="K91" s="94" t="str">
        <f t="shared" si="47"/>
        <v>D</v>
      </c>
      <c r="L91" s="90">
        <f>'Рег- 2020-2021'!AQ91</f>
        <v>0</v>
      </c>
      <c r="M91" s="124" t="str">
        <f t="shared" si="48"/>
        <v>D</v>
      </c>
      <c r="N91" s="127">
        <f>'Рег- 2020-2021'!AS91</f>
        <v>1.3277003751052595E-4</v>
      </c>
      <c r="O91" s="128" t="str">
        <f t="shared" si="49"/>
        <v>D</v>
      </c>
      <c r="P91" s="90">
        <f>'Рег- 2020-2021'!AU91</f>
        <v>0</v>
      </c>
      <c r="Q91" s="124" t="str">
        <f t="shared" si="50"/>
        <v>D</v>
      </c>
      <c r="R91" s="132">
        <f>'Фед- 2020-2021'!BC91</f>
        <v>0</v>
      </c>
      <c r="S91" s="128" t="str">
        <f t="shared" si="51"/>
        <v>D</v>
      </c>
      <c r="T91" s="130">
        <f>'Фед- 2020-2021'!BE91</f>
        <v>1.4661904409666817E-4</v>
      </c>
      <c r="U91" s="124" t="str">
        <f t="shared" si="52"/>
        <v>D</v>
      </c>
      <c r="V91" s="132">
        <f>'Фед- 2020-2021'!BG91</f>
        <v>0</v>
      </c>
      <c r="W91" s="158" t="str">
        <f t="shared" si="53"/>
        <v>D</v>
      </c>
      <c r="X91" s="155" t="str">
        <f t="shared" si="32"/>
        <v>D</v>
      </c>
      <c r="Y91" s="523">
        <f t="shared" si="33"/>
        <v>1</v>
      </c>
      <c r="Z91" s="524">
        <f t="shared" si="34"/>
        <v>1</v>
      </c>
      <c r="AA91" s="524">
        <f t="shared" si="35"/>
        <v>1</v>
      </c>
      <c r="AB91" s="524">
        <f t="shared" si="36"/>
        <v>1</v>
      </c>
      <c r="AC91" s="524">
        <f t="shared" si="37"/>
        <v>1</v>
      </c>
      <c r="AD91" s="524">
        <f t="shared" si="38"/>
        <v>1</v>
      </c>
      <c r="AE91" s="524">
        <f t="shared" si="39"/>
        <v>1</v>
      </c>
      <c r="AF91" s="524">
        <f t="shared" si="40"/>
        <v>1</v>
      </c>
      <c r="AG91" s="524">
        <f t="shared" si="41"/>
        <v>1</v>
      </c>
      <c r="AH91" s="524">
        <f t="shared" si="42"/>
        <v>1</v>
      </c>
      <c r="AI91" s="527">
        <f t="shared" si="43"/>
        <v>1</v>
      </c>
    </row>
    <row r="92" spans="1:35" x14ac:dyDescent="0.25">
      <c r="A92" s="80">
        <v>9</v>
      </c>
      <c r="B92" s="83">
        <f>'Мун- 2020-2021'!B92</f>
        <v>60001</v>
      </c>
      <c r="C92" s="119" t="str">
        <f>'Мун- 2020-2021'!C92</f>
        <v>МБОУ СШ № 69</v>
      </c>
      <c r="D92" s="122">
        <f>'Мун- 2020-2021'!DC92</f>
        <v>0.625</v>
      </c>
      <c r="E92" s="110" t="str">
        <f t="shared" si="44"/>
        <v>A</v>
      </c>
      <c r="F92" s="115">
        <f>'Мун- 2020-2021'!DE92</f>
        <v>1.8491889522139413</v>
      </c>
      <c r="G92" s="94" t="str">
        <f t="shared" si="45"/>
        <v>A</v>
      </c>
      <c r="H92" s="113">
        <f>'Мун- 2020-2021'!DG92</f>
        <v>1.4619883040935672E-2</v>
      </c>
      <c r="I92" s="94" t="str">
        <f t="shared" si="46"/>
        <v>D</v>
      </c>
      <c r="J92" s="107">
        <f>'Мун- 2020-2021'!DI92</f>
        <v>0.35886673662119623</v>
      </c>
      <c r="K92" s="94" t="str">
        <f t="shared" si="47"/>
        <v>A</v>
      </c>
      <c r="L92" s="90">
        <f>'Рег- 2020-2021'!AQ92</f>
        <v>0</v>
      </c>
      <c r="M92" s="124" t="str">
        <f t="shared" si="48"/>
        <v>D</v>
      </c>
      <c r="N92" s="127">
        <f>'Рег- 2020-2021'!AS92</f>
        <v>1.3277003751052595E-4</v>
      </c>
      <c r="O92" s="128" t="str">
        <f t="shared" si="49"/>
        <v>D</v>
      </c>
      <c r="P92" s="90">
        <f>'Рег- 2020-2021'!AU92</f>
        <v>0</v>
      </c>
      <c r="Q92" s="124" t="str">
        <f t="shared" si="50"/>
        <v>D</v>
      </c>
      <c r="R92" s="132">
        <f>'Фед- 2020-2021'!BC92</f>
        <v>0</v>
      </c>
      <c r="S92" s="128" t="str">
        <f t="shared" si="51"/>
        <v>D</v>
      </c>
      <c r="T92" s="130">
        <f>'Фед- 2020-2021'!BE92</f>
        <v>1.4661904409666817E-4</v>
      </c>
      <c r="U92" s="124" t="str">
        <f t="shared" si="52"/>
        <v>D</v>
      </c>
      <c r="V92" s="132">
        <f>'Фед- 2020-2021'!BG92</f>
        <v>0</v>
      </c>
      <c r="W92" s="158" t="str">
        <f t="shared" si="53"/>
        <v>D</v>
      </c>
      <c r="X92" s="155" t="str">
        <f t="shared" si="32"/>
        <v>C</v>
      </c>
      <c r="Y92" s="523">
        <f t="shared" si="33"/>
        <v>4.2</v>
      </c>
      <c r="Z92" s="524">
        <f t="shared" si="34"/>
        <v>4.2</v>
      </c>
      <c r="AA92" s="524">
        <f t="shared" si="35"/>
        <v>1</v>
      </c>
      <c r="AB92" s="524">
        <f t="shared" si="36"/>
        <v>4.2</v>
      </c>
      <c r="AC92" s="524">
        <f t="shared" si="37"/>
        <v>1</v>
      </c>
      <c r="AD92" s="524">
        <f t="shared" si="38"/>
        <v>1</v>
      </c>
      <c r="AE92" s="524">
        <f t="shared" si="39"/>
        <v>1</v>
      </c>
      <c r="AF92" s="524">
        <f t="shared" si="40"/>
        <v>1</v>
      </c>
      <c r="AG92" s="524">
        <f t="shared" si="41"/>
        <v>1</v>
      </c>
      <c r="AH92" s="524">
        <f t="shared" si="42"/>
        <v>1</v>
      </c>
      <c r="AI92" s="527">
        <f t="shared" si="43"/>
        <v>1.9600000000000002</v>
      </c>
    </row>
    <row r="93" spans="1:35" x14ac:dyDescent="0.25">
      <c r="A93" s="80">
        <v>10</v>
      </c>
      <c r="B93" s="83">
        <f>'Мун- 2020-2021'!B93</f>
        <v>60701</v>
      </c>
      <c r="C93" s="119" t="str">
        <f>'Мун- 2020-2021'!C93</f>
        <v>МБОУ СШ № 70</v>
      </c>
      <c r="D93" s="122">
        <f>'Мун- 2020-2021'!DC93</f>
        <v>0.3125</v>
      </c>
      <c r="E93" s="110" t="str">
        <f t="shared" si="44"/>
        <v>C</v>
      </c>
      <c r="F93" s="115">
        <f>'Мун- 2020-2021'!DE93</f>
        <v>5.9476837644308056E-2</v>
      </c>
      <c r="G93" s="94" t="str">
        <f t="shared" si="45"/>
        <v>D</v>
      </c>
      <c r="H93" s="113">
        <f>'Мун- 2020-2021'!DG93</f>
        <v>0</v>
      </c>
      <c r="I93" s="94" t="str">
        <f t="shared" si="46"/>
        <v>D</v>
      </c>
      <c r="J93" s="107">
        <f>'Мун- 2020-2021'!DI93</f>
        <v>2.2088353413654619E-2</v>
      </c>
      <c r="K93" s="94" t="str">
        <f t="shared" si="47"/>
        <v>D</v>
      </c>
      <c r="L93" s="90">
        <f>'Рег- 2020-2021'!AQ93</f>
        <v>0</v>
      </c>
      <c r="M93" s="124" t="str">
        <f t="shared" si="48"/>
        <v>D</v>
      </c>
      <c r="N93" s="127">
        <f>'Рег- 2020-2021'!AS93</f>
        <v>1.3277003751052595E-4</v>
      </c>
      <c r="O93" s="128" t="str">
        <f t="shared" si="49"/>
        <v>D</v>
      </c>
      <c r="P93" s="90">
        <f>'Рег- 2020-2021'!AU93</f>
        <v>0</v>
      </c>
      <c r="Q93" s="124" t="str">
        <f t="shared" si="50"/>
        <v>D</v>
      </c>
      <c r="R93" s="132">
        <f>'Фед- 2020-2021'!BC93</f>
        <v>0</v>
      </c>
      <c r="S93" s="128" t="str">
        <f t="shared" si="51"/>
        <v>D</v>
      </c>
      <c r="T93" s="130">
        <f>'Фед- 2020-2021'!BE93</f>
        <v>1.4661904409666817E-4</v>
      </c>
      <c r="U93" s="124" t="str">
        <f t="shared" si="52"/>
        <v>D</v>
      </c>
      <c r="V93" s="132">
        <f>'Фед- 2020-2021'!BG93</f>
        <v>0</v>
      </c>
      <c r="W93" s="158" t="str">
        <f t="shared" si="53"/>
        <v>D</v>
      </c>
      <c r="X93" s="155" t="str">
        <f t="shared" si="32"/>
        <v>D</v>
      </c>
      <c r="Y93" s="523">
        <f t="shared" si="33"/>
        <v>2</v>
      </c>
      <c r="Z93" s="524">
        <f t="shared" si="34"/>
        <v>1</v>
      </c>
      <c r="AA93" s="524">
        <f t="shared" si="35"/>
        <v>1</v>
      </c>
      <c r="AB93" s="524">
        <f t="shared" si="36"/>
        <v>1</v>
      </c>
      <c r="AC93" s="524">
        <f t="shared" si="37"/>
        <v>1</v>
      </c>
      <c r="AD93" s="524">
        <f t="shared" si="38"/>
        <v>1</v>
      </c>
      <c r="AE93" s="524">
        <f t="shared" si="39"/>
        <v>1</v>
      </c>
      <c r="AF93" s="524">
        <f t="shared" si="40"/>
        <v>1</v>
      </c>
      <c r="AG93" s="524">
        <f t="shared" si="41"/>
        <v>1</v>
      </c>
      <c r="AH93" s="524">
        <f t="shared" si="42"/>
        <v>1</v>
      </c>
      <c r="AI93" s="527">
        <f t="shared" si="43"/>
        <v>1.1000000000000001</v>
      </c>
    </row>
    <row r="94" spans="1:35" x14ac:dyDescent="0.25">
      <c r="A94" s="80">
        <v>11</v>
      </c>
      <c r="B94" s="83">
        <f>'Мун- 2020-2021'!B94</f>
        <v>60850</v>
      </c>
      <c r="C94" s="119" t="str">
        <f>'Мун- 2020-2021'!C94</f>
        <v>МБОУ СШ № 85</v>
      </c>
      <c r="D94" s="122">
        <f>'Мун- 2020-2021'!DC94</f>
        <v>0.5</v>
      </c>
      <c r="E94" s="110" t="str">
        <f t="shared" si="44"/>
        <v>B</v>
      </c>
      <c r="F94" s="115">
        <f>'Мун- 2020-2021'!DE94</f>
        <v>0.80023381557796291</v>
      </c>
      <c r="G94" s="94" t="str">
        <f t="shared" si="45"/>
        <v>C</v>
      </c>
      <c r="H94" s="113">
        <f>'Мун- 2020-2021'!DG94</f>
        <v>2.0270270270270271E-2</v>
      </c>
      <c r="I94" s="94" t="str">
        <f t="shared" si="46"/>
        <v>D</v>
      </c>
      <c r="J94" s="107">
        <f>'Мун- 2020-2021'!DI94</f>
        <v>0.1367837338262477</v>
      </c>
      <c r="K94" s="94" t="str">
        <f t="shared" si="47"/>
        <v>C</v>
      </c>
      <c r="L94" s="90">
        <f>'Рег- 2020-2021'!AQ94</f>
        <v>0</v>
      </c>
      <c r="M94" s="124" t="str">
        <f t="shared" si="48"/>
        <v>D</v>
      </c>
      <c r="N94" s="127">
        <f>'Рег- 2020-2021'!AS94</f>
        <v>1.3277003751052595E-4</v>
      </c>
      <c r="O94" s="128" t="str">
        <f t="shared" si="49"/>
        <v>D</v>
      </c>
      <c r="P94" s="90">
        <f>'Рег- 2020-2021'!AU94</f>
        <v>0</v>
      </c>
      <c r="Q94" s="124" t="str">
        <f t="shared" si="50"/>
        <v>D</v>
      </c>
      <c r="R94" s="132">
        <f>'Фед- 2020-2021'!BC94</f>
        <v>0.16666666666666666</v>
      </c>
      <c r="S94" s="128" t="str">
        <f t="shared" si="51"/>
        <v>B</v>
      </c>
      <c r="T94" s="130">
        <f>'Фед- 2020-2021'!BE94</f>
        <v>0.14661904409666818</v>
      </c>
      <c r="U94" s="124" t="str">
        <f t="shared" si="52"/>
        <v>D</v>
      </c>
      <c r="V94" s="132">
        <f>'Фед- 2020-2021'!BG94</f>
        <v>1</v>
      </c>
      <c r="W94" s="158" t="str">
        <f t="shared" si="53"/>
        <v>A</v>
      </c>
      <c r="X94" s="155" t="str">
        <f t="shared" si="32"/>
        <v>C</v>
      </c>
      <c r="Y94" s="523">
        <f t="shared" si="33"/>
        <v>2.5</v>
      </c>
      <c r="Z94" s="524">
        <f t="shared" si="34"/>
        <v>2</v>
      </c>
      <c r="AA94" s="524">
        <f t="shared" si="35"/>
        <v>1</v>
      </c>
      <c r="AB94" s="524">
        <f t="shared" si="36"/>
        <v>2</v>
      </c>
      <c r="AC94" s="524">
        <f t="shared" si="37"/>
        <v>1</v>
      </c>
      <c r="AD94" s="524">
        <f t="shared" si="38"/>
        <v>1</v>
      </c>
      <c r="AE94" s="524">
        <f t="shared" si="39"/>
        <v>1</v>
      </c>
      <c r="AF94" s="524">
        <f t="shared" si="40"/>
        <v>2.5</v>
      </c>
      <c r="AG94" s="524">
        <f t="shared" si="41"/>
        <v>1</v>
      </c>
      <c r="AH94" s="524">
        <f t="shared" si="42"/>
        <v>4.2</v>
      </c>
      <c r="AI94" s="527">
        <f t="shared" si="43"/>
        <v>1.8199999999999998</v>
      </c>
    </row>
    <row r="95" spans="1:35" x14ac:dyDescent="0.25">
      <c r="A95" s="80">
        <v>12</v>
      </c>
      <c r="B95" s="83">
        <f>'Мун- 2020-2021'!B95</f>
        <v>60910</v>
      </c>
      <c r="C95" s="119" t="str">
        <f>'Мун- 2020-2021'!C95</f>
        <v>МБОУ СШ № 91</v>
      </c>
      <c r="D95" s="122">
        <f>'Мун- 2020-2021'!DC95</f>
        <v>0.3125</v>
      </c>
      <c r="E95" s="110" t="str">
        <f t="shared" si="44"/>
        <v>C</v>
      </c>
      <c r="F95" s="115">
        <f>'Мун- 2020-2021'!DE95</f>
        <v>0.16761654245214089</v>
      </c>
      <c r="G95" s="94" t="str">
        <f t="shared" si="45"/>
        <v>D</v>
      </c>
      <c r="H95" s="113">
        <f>'Мун- 2020-2021'!DG95</f>
        <v>9.6774193548387094E-2</v>
      </c>
      <c r="I95" s="94" t="str">
        <f t="shared" si="46"/>
        <v>C</v>
      </c>
      <c r="J95" s="107">
        <f>'Мун- 2020-2021'!DI95+0.006</f>
        <v>4.1428571428571426E-2</v>
      </c>
      <c r="K95" s="94" t="str">
        <f t="shared" si="47"/>
        <v>D</v>
      </c>
      <c r="L95" s="90">
        <f>'Рег- 2020-2021'!AQ95</f>
        <v>0.2</v>
      </c>
      <c r="M95" s="124" t="str">
        <f t="shared" si="48"/>
        <v>C</v>
      </c>
      <c r="N95" s="127">
        <f>'Рег- 2020-2021'!AS95</f>
        <v>0.13277003751052596</v>
      </c>
      <c r="O95" s="128" t="str">
        <f t="shared" si="49"/>
        <v>D</v>
      </c>
      <c r="P95" s="90">
        <f>'Рег- 2020-2021'!AU95</f>
        <v>0</v>
      </c>
      <c r="Q95" s="124" t="str">
        <f t="shared" si="50"/>
        <v>D</v>
      </c>
      <c r="R95" s="132">
        <f>'Фед- 2020-2021'!BC95</f>
        <v>0</v>
      </c>
      <c r="S95" s="128" t="str">
        <f t="shared" si="51"/>
        <v>D</v>
      </c>
      <c r="T95" s="130">
        <f>'Фед- 2020-2021'!BE95</f>
        <v>1.4661904409666817E-4</v>
      </c>
      <c r="U95" s="124" t="str">
        <f t="shared" si="52"/>
        <v>D</v>
      </c>
      <c r="V95" s="132">
        <f>'Фед- 2020-2021'!BG95</f>
        <v>0</v>
      </c>
      <c r="W95" s="158" t="str">
        <f t="shared" si="53"/>
        <v>D</v>
      </c>
      <c r="X95" s="155" t="str">
        <f t="shared" si="32"/>
        <v>D</v>
      </c>
      <c r="Y95" s="523">
        <f t="shared" si="33"/>
        <v>2</v>
      </c>
      <c r="Z95" s="524">
        <f t="shared" si="34"/>
        <v>1</v>
      </c>
      <c r="AA95" s="524">
        <f t="shared" si="35"/>
        <v>2</v>
      </c>
      <c r="AB95" s="524">
        <f t="shared" si="36"/>
        <v>1</v>
      </c>
      <c r="AC95" s="524">
        <f t="shared" si="37"/>
        <v>2</v>
      </c>
      <c r="AD95" s="524">
        <f t="shared" si="38"/>
        <v>1</v>
      </c>
      <c r="AE95" s="524">
        <f t="shared" si="39"/>
        <v>1</v>
      </c>
      <c r="AF95" s="524">
        <f t="shared" si="40"/>
        <v>1</v>
      </c>
      <c r="AG95" s="524">
        <f t="shared" si="41"/>
        <v>1</v>
      </c>
      <c r="AH95" s="524">
        <f t="shared" si="42"/>
        <v>1</v>
      </c>
      <c r="AI95" s="527">
        <f t="shared" si="43"/>
        <v>1.3</v>
      </c>
    </row>
    <row r="96" spans="1:35" x14ac:dyDescent="0.25">
      <c r="A96" s="80">
        <v>13</v>
      </c>
      <c r="B96" s="83">
        <f>'Мун- 2020-2021'!B96</f>
        <v>60980</v>
      </c>
      <c r="C96" s="119" t="str">
        <f>'Мун- 2020-2021'!C96</f>
        <v>МБОУ СШ № 98</v>
      </c>
      <c r="D96" s="122">
        <f>'Мун- 2020-2021'!DC96</f>
        <v>0.4375</v>
      </c>
      <c r="E96" s="110" t="str">
        <f t="shared" si="44"/>
        <v>B</v>
      </c>
      <c r="F96" s="115">
        <f>'Мун- 2020-2021'!DE96</f>
        <v>0.16220955721174923</v>
      </c>
      <c r="G96" s="94" t="str">
        <f t="shared" si="45"/>
        <v>D</v>
      </c>
      <c r="H96" s="113">
        <f>'Мун- 2020-2021'!DG96</f>
        <v>0.16666666666666666</v>
      </c>
      <c r="I96" s="94" t="str">
        <f t="shared" si="46"/>
        <v>A</v>
      </c>
      <c r="J96" s="107">
        <f>'Мун- 2020-2021'!DI96</f>
        <v>3.56718192627824E-2</v>
      </c>
      <c r="K96" s="94" t="str">
        <f t="shared" si="47"/>
        <v>D</v>
      </c>
      <c r="L96" s="90">
        <f>'Рег- 2020-2021'!AQ96</f>
        <v>0.4</v>
      </c>
      <c r="M96" s="124" t="str">
        <f t="shared" si="48"/>
        <v>A</v>
      </c>
      <c r="N96" s="127">
        <f>'Рег- 2020-2021'!AS96</f>
        <v>0.39831011253157789</v>
      </c>
      <c r="O96" s="128" t="str">
        <f t="shared" si="49"/>
        <v>D</v>
      </c>
      <c r="P96" s="90">
        <f>'Рег- 2020-2021'!AU96</f>
        <v>0.33333333333333331</v>
      </c>
      <c r="Q96" s="124" t="str">
        <f t="shared" si="50"/>
        <v>B</v>
      </c>
      <c r="R96" s="132">
        <f>'Фед- 2020-2021'!BC96</f>
        <v>0.16666666666666666</v>
      </c>
      <c r="S96" s="128" t="str">
        <f t="shared" si="51"/>
        <v>B</v>
      </c>
      <c r="T96" s="130">
        <f>'Фед- 2020-2021'!BE96</f>
        <v>0.14661904409666818</v>
      </c>
      <c r="U96" s="124" t="str">
        <f t="shared" si="52"/>
        <v>D</v>
      </c>
      <c r="V96" s="132">
        <f>'Фед- 2020-2021'!BG96</f>
        <v>0</v>
      </c>
      <c r="W96" s="158" t="str">
        <f t="shared" si="53"/>
        <v>D</v>
      </c>
      <c r="X96" s="155" t="str">
        <f t="shared" si="32"/>
        <v>C</v>
      </c>
      <c r="Y96" s="523">
        <f t="shared" si="33"/>
        <v>2.5</v>
      </c>
      <c r="Z96" s="524">
        <f t="shared" si="34"/>
        <v>1</v>
      </c>
      <c r="AA96" s="524">
        <f t="shared" si="35"/>
        <v>4.2</v>
      </c>
      <c r="AB96" s="524">
        <f t="shared" si="36"/>
        <v>1</v>
      </c>
      <c r="AC96" s="524">
        <f t="shared" si="37"/>
        <v>4.2</v>
      </c>
      <c r="AD96" s="524">
        <f t="shared" si="38"/>
        <v>1</v>
      </c>
      <c r="AE96" s="524">
        <f t="shared" si="39"/>
        <v>2.5</v>
      </c>
      <c r="AF96" s="524">
        <f t="shared" si="40"/>
        <v>2.5</v>
      </c>
      <c r="AG96" s="524">
        <f t="shared" si="41"/>
        <v>1</v>
      </c>
      <c r="AH96" s="524">
        <f t="shared" si="42"/>
        <v>1</v>
      </c>
      <c r="AI96" s="527">
        <f t="shared" si="43"/>
        <v>2.09</v>
      </c>
    </row>
    <row r="97" spans="1:35" x14ac:dyDescent="0.25">
      <c r="A97" s="80">
        <v>14</v>
      </c>
      <c r="B97" s="83">
        <f>'Мун- 2020-2021'!B97</f>
        <v>61080</v>
      </c>
      <c r="C97" s="119" t="str">
        <f>'Мун- 2020-2021'!C97</f>
        <v>МБОУ СШ № 108</v>
      </c>
      <c r="D97" s="122">
        <f>'Мун- 2020-2021'!DC97</f>
        <v>0.5</v>
      </c>
      <c r="E97" s="110" t="str">
        <f t="shared" si="44"/>
        <v>B</v>
      </c>
      <c r="F97" s="115">
        <f>'Мун- 2020-2021'!DE97</f>
        <v>0.17302352769253251</v>
      </c>
      <c r="G97" s="94" t="str">
        <f t="shared" si="45"/>
        <v>D</v>
      </c>
      <c r="H97" s="113">
        <f>'Мун- 2020-2021'!DG97</f>
        <v>9.375E-2</v>
      </c>
      <c r="I97" s="94" t="str">
        <f t="shared" si="46"/>
        <v>C</v>
      </c>
      <c r="J97" s="107">
        <f>'Мун- 2020-2021'!DI97</f>
        <v>2.0874103065883887E-2</v>
      </c>
      <c r="K97" s="94" t="str">
        <f t="shared" si="47"/>
        <v>D</v>
      </c>
      <c r="L97" s="90">
        <f>'Рег- 2020-2021'!AQ97</f>
        <v>0.2</v>
      </c>
      <c r="M97" s="124" t="str">
        <f t="shared" si="48"/>
        <v>C</v>
      </c>
      <c r="N97" s="127">
        <f>'Рег- 2020-2021'!AS97</f>
        <v>0.26554007502105192</v>
      </c>
      <c r="O97" s="128" t="str">
        <f t="shared" si="49"/>
        <v>D</v>
      </c>
      <c r="P97" s="90">
        <f>'Рег- 2020-2021'!AU97</f>
        <v>0</v>
      </c>
      <c r="Q97" s="124" t="str">
        <f t="shared" si="50"/>
        <v>D</v>
      </c>
      <c r="R97" s="132">
        <f>'Фед- 2020-2021'!BC97</f>
        <v>0.16666666666666666</v>
      </c>
      <c r="S97" s="128" t="str">
        <f t="shared" si="51"/>
        <v>B</v>
      </c>
      <c r="T97" s="130">
        <f>'Фед- 2020-2021'!BE97</f>
        <v>0.14661904409666818</v>
      </c>
      <c r="U97" s="124" t="str">
        <f t="shared" si="52"/>
        <v>D</v>
      </c>
      <c r="V97" s="132">
        <f>'Фед- 2020-2021'!BG97</f>
        <v>0</v>
      </c>
      <c r="W97" s="158" t="str">
        <f t="shared" si="53"/>
        <v>D</v>
      </c>
      <c r="X97" s="155" t="str">
        <f t="shared" si="32"/>
        <v>C</v>
      </c>
      <c r="Y97" s="523">
        <f t="shared" si="33"/>
        <v>2.5</v>
      </c>
      <c r="Z97" s="524">
        <f t="shared" si="34"/>
        <v>1</v>
      </c>
      <c r="AA97" s="524">
        <f t="shared" si="35"/>
        <v>2</v>
      </c>
      <c r="AB97" s="524">
        <f t="shared" si="36"/>
        <v>1</v>
      </c>
      <c r="AC97" s="524">
        <f t="shared" si="37"/>
        <v>2</v>
      </c>
      <c r="AD97" s="524">
        <f t="shared" si="38"/>
        <v>1</v>
      </c>
      <c r="AE97" s="524">
        <f t="shared" si="39"/>
        <v>1</v>
      </c>
      <c r="AF97" s="524">
        <f t="shared" si="40"/>
        <v>2.5</v>
      </c>
      <c r="AG97" s="524">
        <f t="shared" si="41"/>
        <v>1</v>
      </c>
      <c r="AH97" s="524">
        <f t="shared" si="42"/>
        <v>1</v>
      </c>
      <c r="AI97" s="527">
        <f t="shared" si="43"/>
        <v>1.5</v>
      </c>
    </row>
    <row r="98" spans="1:35" x14ac:dyDescent="0.25">
      <c r="A98" s="80">
        <v>15</v>
      </c>
      <c r="B98" s="83">
        <f>'Мун- 2020-2021'!B98</f>
        <v>61150</v>
      </c>
      <c r="C98" s="119" t="str">
        <f>'Мун- 2020-2021'!C98</f>
        <v>МБОУ СШ № 115</v>
      </c>
      <c r="D98" s="122">
        <f>'Мун- 2020-2021'!DC98</f>
        <v>0.5</v>
      </c>
      <c r="E98" s="110" t="str">
        <f t="shared" si="44"/>
        <v>B</v>
      </c>
      <c r="F98" s="115">
        <f>'Мун- 2020-2021'!DE98</f>
        <v>1.6815724097618006</v>
      </c>
      <c r="G98" s="94" t="str">
        <f t="shared" si="45"/>
        <v>A</v>
      </c>
      <c r="H98" s="113">
        <f>'Мун- 2020-2021'!DG98</f>
        <v>1.2861736334405145E-2</v>
      </c>
      <c r="I98" s="94" t="str">
        <f t="shared" si="46"/>
        <v>D</v>
      </c>
      <c r="J98" s="107">
        <f>'Мун- 2020-2021'!DI98+0.002</f>
        <v>0.32461410788381745</v>
      </c>
      <c r="K98" s="94" t="str">
        <f t="shared" si="47"/>
        <v>A</v>
      </c>
      <c r="L98" s="90">
        <f>'Рег- 2020-2021'!AQ98</f>
        <v>0</v>
      </c>
      <c r="M98" s="124" t="str">
        <f t="shared" si="48"/>
        <v>D</v>
      </c>
      <c r="N98" s="127">
        <f>'Рег- 2020-2021'!AS98</f>
        <v>1.3277003751052595E-4</v>
      </c>
      <c r="O98" s="128" t="str">
        <f t="shared" si="49"/>
        <v>D</v>
      </c>
      <c r="P98" s="90">
        <f>'Рег- 2020-2021'!AU98</f>
        <v>0</v>
      </c>
      <c r="Q98" s="124" t="str">
        <f t="shared" si="50"/>
        <v>D</v>
      </c>
      <c r="R98" s="132">
        <f>'Фед- 2020-2021'!BC98</f>
        <v>0.16666666666666666</v>
      </c>
      <c r="S98" s="128" t="str">
        <f t="shared" si="51"/>
        <v>B</v>
      </c>
      <c r="T98" s="130">
        <f>'Фед- 2020-2021'!BE98</f>
        <v>0.14661904409666818</v>
      </c>
      <c r="U98" s="124" t="str">
        <f t="shared" si="52"/>
        <v>D</v>
      </c>
      <c r="V98" s="132">
        <f>'Фед- 2020-2021'!BG98</f>
        <v>1</v>
      </c>
      <c r="W98" s="158" t="str">
        <f t="shared" si="53"/>
        <v>A</v>
      </c>
      <c r="X98" s="155" t="str">
        <f t="shared" si="32"/>
        <v>C</v>
      </c>
      <c r="Y98" s="523">
        <f t="shared" si="33"/>
        <v>2.5</v>
      </c>
      <c r="Z98" s="524">
        <f t="shared" si="34"/>
        <v>4.2</v>
      </c>
      <c r="AA98" s="524">
        <f t="shared" si="35"/>
        <v>1</v>
      </c>
      <c r="AB98" s="524">
        <f t="shared" si="36"/>
        <v>4.2</v>
      </c>
      <c r="AC98" s="524">
        <f t="shared" si="37"/>
        <v>1</v>
      </c>
      <c r="AD98" s="524">
        <f t="shared" si="38"/>
        <v>1</v>
      </c>
      <c r="AE98" s="524">
        <f t="shared" si="39"/>
        <v>1</v>
      </c>
      <c r="AF98" s="524">
        <f t="shared" si="40"/>
        <v>2.5</v>
      </c>
      <c r="AG98" s="524">
        <f t="shared" si="41"/>
        <v>1</v>
      </c>
      <c r="AH98" s="524">
        <f t="shared" si="42"/>
        <v>4.2</v>
      </c>
      <c r="AI98" s="527">
        <f t="shared" si="43"/>
        <v>2.2599999999999998</v>
      </c>
    </row>
    <row r="99" spans="1:35" x14ac:dyDescent="0.25">
      <c r="A99" s="80">
        <v>16</v>
      </c>
      <c r="B99" s="83">
        <f>'Мун- 2020-2021'!B99</f>
        <v>61210</v>
      </c>
      <c r="C99" s="240" t="str">
        <f>'Мун- 2020-2021'!C99</f>
        <v>МБОУ СШ № 121</v>
      </c>
      <c r="D99" s="122">
        <f>'Мун- 2020-2021'!DC99</f>
        <v>0.25</v>
      </c>
      <c r="E99" s="110" t="str">
        <f t="shared" si="44"/>
        <v>C</v>
      </c>
      <c r="F99" s="115">
        <f>'Мун- 2020-2021'!DE99</f>
        <v>0.4866286716352477</v>
      </c>
      <c r="G99" s="94" t="str">
        <f t="shared" si="45"/>
        <v>D</v>
      </c>
      <c r="H99" s="113">
        <f>'Мун- 2020-2021'!DG99</f>
        <v>0</v>
      </c>
      <c r="I99" s="94" t="str">
        <f t="shared" si="46"/>
        <v>D</v>
      </c>
      <c r="J99" s="107">
        <f>'Мун- 2020-2021'!DI99+0.007</f>
        <v>0.11950000000000001</v>
      </c>
      <c r="K99" s="94" t="str">
        <f t="shared" si="47"/>
        <v>C</v>
      </c>
      <c r="L99" s="90">
        <f>'Рег- 2020-2021'!AQ99</f>
        <v>0</v>
      </c>
      <c r="M99" s="124" t="str">
        <f t="shared" si="48"/>
        <v>D</v>
      </c>
      <c r="N99" s="127">
        <f>'Рег- 2020-2021'!AS99</f>
        <v>1.3277003751052595E-4</v>
      </c>
      <c r="O99" s="128" t="str">
        <f t="shared" si="49"/>
        <v>D</v>
      </c>
      <c r="P99" s="90">
        <f>'Рег- 2020-2021'!AU99</f>
        <v>0</v>
      </c>
      <c r="Q99" s="124" t="str">
        <f t="shared" si="50"/>
        <v>D</v>
      </c>
      <c r="R99" s="132">
        <f>'Фед- 2020-2021'!BC99</f>
        <v>0</v>
      </c>
      <c r="S99" s="128" t="str">
        <f t="shared" si="51"/>
        <v>D</v>
      </c>
      <c r="T99" s="130">
        <f>'Фед- 2020-2021'!BE99</f>
        <v>1.4661904409666817E-4</v>
      </c>
      <c r="U99" s="124" t="str">
        <f t="shared" si="52"/>
        <v>D</v>
      </c>
      <c r="V99" s="132">
        <f>'Фед- 2020-2021'!BG99</f>
        <v>0</v>
      </c>
      <c r="W99" s="158" t="str">
        <f t="shared" si="53"/>
        <v>D</v>
      </c>
      <c r="X99" s="155" t="str">
        <f t="shared" si="32"/>
        <v>D</v>
      </c>
      <c r="Y99" s="523">
        <f t="shared" si="33"/>
        <v>2</v>
      </c>
      <c r="Z99" s="524">
        <f t="shared" si="34"/>
        <v>1</v>
      </c>
      <c r="AA99" s="524">
        <f t="shared" si="35"/>
        <v>1</v>
      </c>
      <c r="AB99" s="524">
        <f t="shared" si="36"/>
        <v>2</v>
      </c>
      <c r="AC99" s="524">
        <f t="shared" si="37"/>
        <v>1</v>
      </c>
      <c r="AD99" s="524">
        <f t="shared" si="38"/>
        <v>1</v>
      </c>
      <c r="AE99" s="524">
        <f t="shared" si="39"/>
        <v>1</v>
      </c>
      <c r="AF99" s="524">
        <f t="shared" si="40"/>
        <v>1</v>
      </c>
      <c r="AG99" s="524">
        <f t="shared" si="41"/>
        <v>1</v>
      </c>
      <c r="AH99" s="524">
        <f t="shared" si="42"/>
        <v>1</v>
      </c>
      <c r="AI99" s="527">
        <f t="shared" si="43"/>
        <v>1.2</v>
      </c>
    </row>
    <row r="100" spans="1:35" x14ac:dyDescent="0.25">
      <c r="A100" s="80">
        <v>17</v>
      </c>
      <c r="B100" s="83">
        <f>'Мун- 2020-2021'!B100</f>
        <v>61290</v>
      </c>
      <c r="C100" s="240" t="str">
        <f>'Мун- 2020-2021'!C100</f>
        <v>МБОУ СШ № 129</v>
      </c>
      <c r="D100" s="122">
        <f>'Мун- 2020-2021'!DC100</f>
        <v>0.25</v>
      </c>
      <c r="E100" s="110" t="str">
        <f t="shared" si="44"/>
        <v>C</v>
      </c>
      <c r="F100" s="115">
        <f>'Мун- 2020-2021'!DE100</f>
        <v>7.0290808125091336E-2</v>
      </c>
      <c r="G100" s="94" t="str">
        <f t="shared" si="45"/>
        <v>D</v>
      </c>
      <c r="H100" s="113">
        <f>'Мун- 2020-2021'!DG100</f>
        <v>7.6923076923076927E-2</v>
      </c>
      <c r="I100" s="94" t="str">
        <f t="shared" si="46"/>
        <v>C</v>
      </c>
      <c r="J100" s="107">
        <f>'Мун- 2020-2021'!DI100</f>
        <v>1.7150395778364115E-2</v>
      </c>
      <c r="K100" s="94" t="str">
        <f t="shared" si="47"/>
        <v>D</v>
      </c>
      <c r="L100" s="90">
        <f>'Рег- 2020-2021'!AQ100</f>
        <v>0.2</v>
      </c>
      <c r="M100" s="124" t="str">
        <f t="shared" si="48"/>
        <v>C</v>
      </c>
      <c r="N100" s="127">
        <f>'Рег- 2020-2021'!AS100</f>
        <v>0.13277003751052596</v>
      </c>
      <c r="O100" s="128" t="str">
        <f t="shared" si="49"/>
        <v>D</v>
      </c>
      <c r="P100" s="90">
        <f>'Рег- 2020-2021'!AU100</f>
        <v>0</v>
      </c>
      <c r="Q100" s="124" t="str">
        <f t="shared" si="50"/>
        <v>D</v>
      </c>
      <c r="R100" s="132">
        <f>'Фед- 2020-2021'!BC100</f>
        <v>0</v>
      </c>
      <c r="S100" s="128" t="str">
        <f t="shared" si="51"/>
        <v>D</v>
      </c>
      <c r="T100" s="130">
        <f>'Фед- 2020-2021'!BE100</f>
        <v>1.4661904409666817E-4</v>
      </c>
      <c r="U100" s="124" t="str">
        <f t="shared" si="52"/>
        <v>D</v>
      </c>
      <c r="V100" s="132">
        <f>'Фед- 2020-2021'!BG100</f>
        <v>0</v>
      </c>
      <c r="W100" s="158" t="str">
        <f t="shared" si="53"/>
        <v>D</v>
      </c>
      <c r="X100" s="155" t="str">
        <f t="shared" si="32"/>
        <v>D</v>
      </c>
      <c r="Y100" s="523">
        <f t="shared" si="33"/>
        <v>2</v>
      </c>
      <c r="Z100" s="524">
        <f t="shared" si="34"/>
        <v>1</v>
      </c>
      <c r="AA100" s="524">
        <f t="shared" si="35"/>
        <v>2</v>
      </c>
      <c r="AB100" s="524">
        <f t="shared" si="36"/>
        <v>1</v>
      </c>
      <c r="AC100" s="524">
        <f t="shared" si="37"/>
        <v>2</v>
      </c>
      <c r="AD100" s="524">
        <f t="shared" si="38"/>
        <v>1</v>
      </c>
      <c r="AE100" s="524">
        <f t="shared" si="39"/>
        <v>1</v>
      </c>
      <c r="AF100" s="524">
        <f t="shared" si="40"/>
        <v>1</v>
      </c>
      <c r="AG100" s="524">
        <f t="shared" si="41"/>
        <v>1</v>
      </c>
      <c r="AH100" s="524">
        <f t="shared" si="42"/>
        <v>1</v>
      </c>
      <c r="AI100" s="527">
        <f t="shared" si="43"/>
        <v>1.3</v>
      </c>
    </row>
    <row r="101" spans="1:35" x14ac:dyDescent="0.25">
      <c r="A101" s="80">
        <v>18</v>
      </c>
      <c r="B101" s="83">
        <f>'Мун- 2020-2021'!B101</f>
        <v>61340</v>
      </c>
      <c r="C101" s="240" t="str">
        <f>'Мун- 2020-2021'!C101</f>
        <v>МБОУ СШ № 134</v>
      </c>
      <c r="D101" s="122">
        <f>'Мун- 2020-2021'!DC101</f>
        <v>0.4375</v>
      </c>
      <c r="E101" s="110" t="str">
        <f t="shared" si="44"/>
        <v>B</v>
      </c>
      <c r="F101" s="115">
        <f>'Мун- 2020-2021'!DE101</f>
        <v>0.79482683033757129</v>
      </c>
      <c r="G101" s="94" t="str">
        <f t="shared" si="45"/>
        <v>C</v>
      </c>
      <c r="H101" s="113">
        <f>'Мун- 2020-2021'!DG101</f>
        <v>2.0408163265306121E-2</v>
      </c>
      <c r="I101" s="94" t="str">
        <f t="shared" si="46"/>
        <v>D</v>
      </c>
      <c r="J101" s="107">
        <f>'Мун- 2020-2021'!DI101+0.007</f>
        <v>0.12086522075910147</v>
      </c>
      <c r="K101" s="94" t="str">
        <f t="shared" si="47"/>
        <v>C</v>
      </c>
      <c r="L101" s="90">
        <f>'Рег- 2020-2021'!AQ101</f>
        <v>0</v>
      </c>
      <c r="M101" s="124" t="str">
        <f t="shared" si="48"/>
        <v>D</v>
      </c>
      <c r="N101" s="127">
        <f>'Рег- 2020-2021'!AS101</f>
        <v>1.3277003751052595E-4</v>
      </c>
      <c r="O101" s="128" t="str">
        <f t="shared" si="49"/>
        <v>D</v>
      </c>
      <c r="P101" s="90">
        <f>'Рег- 2020-2021'!AU101</f>
        <v>0</v>
      </c>
      <c r="Q101" s="124" t="str">
        <f t="shared" si="50"/>
        <v>D</v>
      </c>
      <c r="R101" s="132">
        <f>'Фед- 2020-2021'!BC101</f>
        <v>0</v>
      </c>
      <c r="S101" s="128" t="str">
        <f t="shared" si="51"/>
        <v>D</v>
      </c>
      <c r="T101" s="130">
        <f>'Фед- 2020-2021'!BE101</f>
        <v>1.4661904409666817E-4</v>
      </c>
      <c r="U101" s="124" t="str">
        <f t="shared" si="52"/>
        <v>D</v>
      </c>
      <c r="V101" s="132">
        <f>'Фед- 2020-2021'!BG101</f>
        <v>0</v>
      </c>
      <c r="W101" s="158" t="str">
        <f t="shared" si="53"/>
        <v>D</v>
      </c>
      <c r="X101" s="155" t="str">
        <f t="shared" si="32"/>
        <v>D</v>
      </c>
      <c r="Y101" s="523">
        <f t="shared" si="33"/>
        <v>2.5</v>
      </c>
      <c r="Z101" s="524">
        <f t="shared" si="34"/>
        <v>2</v>
      </c>
      <c r="AA101" s="524">
        <f t="shared" si="35"/>
        <v>1</v>
      </c>
      <c r="AB101" s="524">
        <f t="shared" si="36"/>
        <v>2</v>
      </c>
      <c r="AC101" s="524">
        <f t="shared" si="37"/>
        <v>1</v>
      </c>
      <c r="AD101" s="524">
        <f t="shared" si="38"/>
        <v>1</v>
      </c>
      <c r="AE101" s="524">
        <f t="shared" si="39"/>
        <v>1</v>
      </c>
      <c r="AF101" s="524">
        <f t="shared" si="40"/>
        <v>1</v>
      </c>
      <c r="AG101" s="524">
        <f t="shared" si="41"/>
        <v>1</v>
      </c>
      <c r="AH101" s="524">
        <f t="shared" si="42"/>
        <v>1</v>
      </c>
      <c r="AI101" s="527">
        <f t="shared" si="43"/>
        <v>1.35</v>
      </c>
    </row>
    <row r="102" spans="1:35" x14ac:dyDescent="0.25">
      <c r="A102" s="80">
        <v>19</v>
      </c>
      <c r="B102" s="83">
        <f>'Мун- 2020-2021'!B102</f>
        <v>61390</v>
      </c>
      <c r="C102" s="119" t="str">
        <f>'Мун- 2020-2021'!C102</f>
        <v>МБОУ СШ № 139</v>
      </c>
      <c r="D102" s="122">
        <f>'Мун- 2020-2021'!DC102</f>
        <v>0.1875</v>
      </c>
      <c r="E102" s="110" t="str">
        <f t="shared" ref="E102:E133" si="54">IF(D102&gt;=$D$126,"A",IF(D102&gt;=$D$127,"B",IF(D102&gt;=$D$128,"C","D")))</f>
        <v>D</v>
      </c>
      <c r="F102" s="115">
        <f>'Мун- 2020-2021'!DE102</f>
        <v>4.3255881923133128E-2</v>
      </c>
      <c r="G102" s="94" t="str">
        <f t="shared" ref="G102:G133" si="55">IF(F102&gt;=$F$126,"A",IF(F102&gt;=$F$127,"B",IF(F102&gt;=$F$128,"C","D")))</f>
        <v>D</v>
      </c>
      <c r="H102" s="113">
        <f>'Мун- 2020-2021'!DG102</f>
        <v>0.5</v>
      </c>
      <c r="I102" s="94" t="str">
        <f t="shared" ref="I102:I133" si="56">IF(H102&gt;=$H$126,"A",IF(H102&gt;=$H$127,"B",IF(H102&gt;=$H$128,"C","D")))</f>
        <v>A</v>
      </c>
      <c r="J102" s="107">
        <f>'Мун- 2020-2021'!DI102</f>
        <v>8.9086859688195987E-3</v>
      </c>
      <c r="K102" s="94" t="str">
        <f t="shared" ref="K102:K133" si="57">IF(J102&gt;=$J$126,"A",IF(J102&gt;=$J$127,"B",IF(J102&gt;=$J$128,"C","D")))</f>
        <v>D</v>
      </c>
      <c r="L102" s="90">
        <f>'Рег- 2020-2021'!AQ102</f>
        <v>0.2</v>
      </c>
      <c r="M102" s="124" t="str">
        <f t="shared" ref="M102:M133" si="58">IF(L102&gt;=$L$126,"A",IF(L102&gt;=$L$127,"B",IF(L102&gt;=$L$128,"C","D")))</f>
        <v>C</v>
      </c>
      <c r="N102" s="127">
        <f>'Рег- 2020-2021'!AS102</f>
        <v>0.13277003751052596</v>
      </c>
      <c r="O102" s="128" t="str">
        <f t="shared" ref="O102:O133" si="59">IF(N102&gt;=$N$126,"A",IF(N102&gt;=$N$127,"B",IF(N102&gt;=$N$128,"C","D")))</f>
        <v>D</v>
      </c>
      <c r="P102" s="90">
        <f>'Рег- 2020-2021'!AU102</f>
        <v>0</v>
      </c>
      <c r="Q102" s="124" t="str">
        <f t="shared" ref="Q102:Q133" si="60">IF(P102&gt;=$P$126,"A",IF(P102&gt;=$P$127,"B",IF(P102&gt;=$P$128,"C","D")))</f>
        <v>D</v>
      </c>
      <c r="R102" s="132">
        <f>'Фед- 2020-2021'!BC102</f>
        <v>0</v>
      </c>
      <c r="S102" s="128" t="str">
        <f t="shared" ref="S102:S133" si="61">IF(R102&gt;=$R$126,"A",IF(R102&gt;=$R$127,"B",IF(R102&gt;=$R$128,"C","D")))</f>
        <v>D</v>
      </c>
      <c r="T102" s="130">
        <f>'Фед- 2020-2021'!BE102</f>
        <v>1.4661904409666817E-4</v>
      </c>
      <c r="U102" s="124" t="str">
        <f t="shared" ref="U102:U133" si="62">IF(T102&gt;=$T$126,"A",IF(T102&gt;=$T$127,"B",IF(T102&gt;=$T$128,"C","D")))</f>
        <v>D</v>
      </c>
      <c r="V102" s="132">
        <f>'Фед- 2020-2021'!BG102</f>
        <v>0</v>
      </c>
      <c r="W102" s="158" t="str">
        <f t="shared" ref="W102:W133" si="63">IF(V102&gt;=$V$126,"A",IF(V102&gt;=$V$127,"B",IF(V102&gt;=$V$128,"C","D")))</f>
        <v>D</v>
      </c>
      <c r="X102" s="155" t="str">
        <f t="shared" si="32"/>
        <v>D</v>
      </c>
      <c r="Y102" s="523">
        <f t="shared" si="33"/>
        <v>1</v>
      </c>
      <c r="Z102" s="524">
        <f t="shared" si="34"/>
        <v>1</v>
      </c>
      <c r="AA102" s="524">
        <f t="shared" si="35"/>
        <v>4.2</v>
      </c>
      <c r="AB102" s="524">
        <f t="shared" si="36"/>
        <v>1</v>
      </c>
      <c r="AC102" s="524">
        <f t="shared" si="37"/>
        <v>2</v>
      </c>
      <c r="AD102" s="524">
        <f t="shared" si="38"/>
        <v>1</v>
      </c>
      <c r="AE102" s="524">
        <f t="shared" si="39"/>
        <v>1</v>
      </c>
      <c r="AF102" s="524">
        <f t="shared" si="40"/>
        <v>1</v>
      </c>
      <c r="AG102" s="524">
        <f t="shared" si="41"/>
        <v>1</v>
      </c>
      <c r="AH102" s="524">
        <f t="shared" si="42"/>
        <v>1</v>
      </c>
      <c r="AI102" s="527">
        <f t="shared" si="43"/>
        <v>1.42</v>
      </c>
    </row>
    <row r="103" spans="1:35" x14ac:dyDescent="0.25">
      <c r="A103" s="80">
        <v>20</v>
      </c>
      <c r="B103" s="83">
        <f>'Мун- 2020-2021'!B103</f>
        <v>61410</v>
      </c>
      <c r="C103" s="119" t="str">
        <f>'Мун- 2020-2021'!C103</f>
        <v>МБОУ СШ № 141</v>
      </c>
      <c r="D103" s="122">
        <f>'Мун- 2020-2021'!DC103</f>
        <v>0.3125</v>
      </c>
      <c r="E103" s="110" t="str">
        <f t="shared" si="54"/>
        <v>C</v>
      </c>
      <c r="F103" s="115">
        <f>'Мун- 2020-2021'!DE103</f>
        <v>0.10273271956744119</v>
      </c>
      <c r="G103" s="94" t="str">
        <f t="shared" si="55"/>
        <v>D</v>
      </c>
      <c r="H103" s="113">
        <f>'Мун- 2020-2021'!DG103</f>
        <v>0</v>
      </c>
      <c r="I103" s="94" t="str">
        <f t="shared" si="56"/>
        <v>D</v>
      </c>
      <c r="J103" s="107">
        <f>'Мун- 2020-2021'!DI103</f>
        <v>1.8924302788844622E-2</v>
      </c>
      <c r="K103" s="94" t="str">
        <f t="shared" si="57"/>
        <v>D</v>
      </c>
      <c r="L103" s="90">
        <f>'Рег- 2020-2021'!AQ103</f>
        <v>0.2</v>
      </c>
      <c r="M103" s="124" t="str">
        <f t="shared" si="58"/>
        <v>C</v>
      </c>
      <c r="N103" s="127">
        <f>'Рег- 2020-2021'!AS103</f>
        <v>0.13277003751052596</v>
      </c>
      <c r="O103" s="128" t="str">
        <f t="shared" si="59"/>
        <v>D</v>
      </c>
      <c r="P103" s="90">
        <f>'Рег- 2020-2021'!AU103</f>
        <v>0</v>
      </c>
      <c r="Q103" s="124" t="str">
        <f t="shared" si="60"/>
        <v>D</v>
      </c>
      <c r="R103" s="132">
        <f>'Фед- 2020-2021'!BC103</f>
        <v>0</v>
      </c>
      <c r="S103" s="128" t="str">
        <f t="shared" si="61"/>
        <v>D</v>
      </c>
      <c r="T103" s="130">
        <f>'Фед- 2020-2021'!BE103</f>
        <v>1.4661904409666817E-4</v>
      </c>
      <c r="U103" s="124" t="str">
        <f t="shared" si="62"/>
        <v>D</v>
      </c>
      <c r="V103" s="132">
        <f>'Фед- 2020-2021'!BG103</f>
        <v>0</v>
      </c>
      <c r="W103" s="158" t="str">
        <f t="shared" si="63"/>
        <v>D</v>
      </c>
      <c r="X103" s="155" t="str">
        <f t="shared" si="32"/>
        <v>D</v>
      </c>
      <c r="Y103" s="523">
        <f t="shared" si="33"/>
        <v>2</v>
      </c>
      <c r="Z103" s="524">
        <f t="shared" si="34"/>
        <v>1</v>
      </c>
      <c r="AA103" s="524">
        <f t="shared" si="35"/>
        <v>1</v>
      </c>
      <c r="AB103" s="524">
        <f t="shared" si="36"/>
        <v>1</v>
      </c>
      <c r="AC103" s="524">
        <f t="shared" si="37"/>
        <v>2</v>
      </c>
      <c r="AD103" s="524">
        <f t="shared" si="38"/>
        <v>1</v>
      </c>
      <c r="AE103" s="524">
        <f t="shared" si="39"/>
        <v>1</v>
      </c>
      <c r="AF103" s="524">
        <f t="shared" si="40"/>
        <v>1</v>
      </c>
      <c r="AG103" s="524">
        <f t="shared" si="41"/>
        <v>1</v>
      </c>
      <c r="AH103" s="524">
        <f t="shared" si="42"/>
        <v>1</v>
      </c>
      <c r="AI103" s="527">
        <f t="shared" si="43"/>
        <v>1.2</v>
      </c>
    </row>
    <row r="104" spans="1:35" x14ac:dyDescent="0.25">
      <c r="A104" s="80">
        <v>21</v>
      </c>
      <c r="B104" s="83">
        <f>'Мун- 2020-2021'!B104</f>
        <v>61430</v>
      </c>
      <c r="C104" s="119" t="str">
        <f>'Мун- 2020-2021'!C104</f>
        <v>МАОУ СШ № 143</v>
      </c>
      <c r="D104" s="122">
        <f>'Мун- 2020-2021'!DC104+0.001</f>
        <v>0.5635</v>
      </c>
      <c r="E104" s="110" t="str">
        <f t="shared" si="54"/>
        <v>B</v>
      </c>
      <c r="F104" s="115">
        <f>'Мун- 2020-2021'!DE104</f>
        <v>2.698085634955429</v>
      </c>
      <c r="G104" s="94" t="str">
        <f t="shared" si="55"/>
        <v>A</v>
      </c>
      <c r="H104" s="113">
        <f>'Мун- 2020-2021'!DG104</f>
        <v>2.8056112224448898E-2</v>
      </c>
      <c r="I104" s="94" t="str">
        <f t="shared" si="56"/>
        <v>D</v>
      </c>
      <c r="J104" s="107">
        <f>'Мун- 2020-2021'!DI104</f>
        <v>0.20611317637339943</v>
      </c>
      <c r="K104" s="94" t="str">
        <f t="shared" si="57"/>
        <v>B</v>
      </c>
      <c r="L104" s="90">
        <f>'Рег- 2020-2021'!AQ104</f>
        <v>0.6</v>
      </c>
      <c r="M104" s="124" t="str">
        <f t="shared" si="58"/>
        <v>A</v>
      </c>
      <c r="N104" s="127">
        <f>'Рег- 2020-2021'!AS104</f>
        <v>0.92939026257368174</v>
      </c>
      <c r="O104" s="128" t="str">
        <f t="shared" si="59"/>
        <v>C</v>
      </c>
      <c r="P104" s="90">
        <f>'Рег- 2020-2021'!AU104</f>
        <v>0.5714285714285714</v>
      </c>
      <c r="Q104" s="124" t="str">
        <f t="shared" si="60"/>
        <v>A</v>
      </c>
      <c r="R104" s="132">
        <f>'Фед- 2020-2021'!BC104</f>
        <v>0.66666666666666663</v>
      </c>
      <c r="S104" s="128" t="str">
        <f t="shared" si="61"/>
        <v>A</v>
      </c>
      <c r="T104" s="130">
        <f>'Фед- 2020-2021'!BE104</f>
        <v>1.1729523527733454</v>
      </c>
      <c r="U104" s="124" t="str">
        <f t="shared" si="62"/>
        <v>B</v>
      </c>
      <c r="V104" s="132">
        <f>'Фед- 2020-2021'!BG104</f>
        <v>0.375</v>
      </c>
      <c r="W104" s="158" t="str">
        <f t="shared" si="63"/>
        <v>A</v>
      </c>
      <c r="X104" s="155" t="str">
        <f t="shared" si="32"/>
        <v>B</v>
      </c>
      <c r="Y104" s="523">
        <f t="shared" si="33"/>
        <v>2.5</v>
      </c>
      <c r="Z104" s="524">
        <f t="shared" si="34"/>
        <v>4.2</v>
      </c>
      <c r="AA104" s="524">
        <f t="shared" si="35"/>
        <v>1</v>
      </c>
      <c r="AB104" s="524">
        <f t="shared" si="36"/>
        <v>2.5</v>
      </c>
      <c r="AC104" s="524">
        <f t="shared" si="37"/>
        <v>4.2</v>
      </c>
      <c r="AD104" s="524">
        <f t="shared" si="38"/>
        <v>2</v>
      </c>
      <c r="AE104" s="524">
        <f t="shared" si="39"/>
        <v>4.2</v>
      </c>
      <c r="AF104" s="524">
        <f t="shared" si="40"/>
        <v>4.2</v>
      </c>
      <c r="AG104" s="524">
        <f t="shared" si="41"/>
        <v>2.5</v>
      </c>
      <c r="AH104" s="524">
        <f t="shared" si="42"/>
        <v>4.2</v>
      </c>
      <c r="AI104" s="527">
        <f t="shared" si="43"/>
        <v>3.1499999999999995</v>
      </c>
    </row>
    <row r="105" spans="1:35" x14ac:dyDescent="0.25">
      <c r="A105" s="80">
        <v>22</v>
      </c>
      <c r="B105" s="83">
        <f>'Мун- 2020-2021'!B105</f>
        <v>61440</v>
      </c>
      <c r="C105" s="119" t="str">
        <f>'Мун- 2020-2021'!C105</f>
        <v>МБОУ СШ № 144</v>
      </c>
      <c r="D105" s="122">
        <f>'Мун- 2020-2021'!DC105</f>
        <v>0.5</v>
      </c>
      <c r="E105" s="110" t="str">
        <f t="shared" si="54"/>
        <v>B</v>
      </c>
      <c r="F105" s="115">
        <f>'Мун- 2020-2021'!DE105</f>
        <v>0.69209411077013006</v>
      </c>
      <c r="G105" s="94" t="str">
        <f t="shared" si="55"/>
        <v>C</v>
      </c>
      <c r="H105" s="113">
        <f>'Мун- 2020-2021'!DG105</f>
        <v>0.1171875</v>
      </c>
      <c r="I105" s="94" t="str">
        <f t="shared" si="56"/>
        <v>B</v>
      </c>
      <c r="J105" s="107">
        <f>'Мун- 2020-2021'!DI105+0.003</f>
        <v>5.5117263843648213E-2</v>
      </c>
      <c r="K105" s="94" t="str">
        <f t="shared" si="57"/>
        <v>D</v>
      </c>
      <c r="L105" s="90">
        <f>'Рег- 2020-2021'!AQ105</f>
        <v>0.2</v>
      </c>
      <c r="M105" s="124" t="str">
        <f t="shared" si="58"/>
        <v>C</v>
      </c>
      <c r="N105" s="127">
        <f>'Рег- 2020-2021'!AS105</f>
        <v>3.5847910127842009</v>
      </c>
      <c r="O105" s="128" t="str">
        <f t="shared" si="59"/>
        <v>A</v>
      </c>
      <c r="P105" s="90">
        <f>'Рег- 2020-2021'!AU105</f>
        <v>0.18518518518518517</v>
      </c>
      <c r="Q105" s="124" t="str">
        <f t="shared" si="60"/>
        <v>C</v>
      </c>
      <c r="R105" s="132">
        <f>'Фед- 2020-2021'!BC105</f>
        <v>1</v>
      </c>
      <c r="S105" s="128" t="str">
        <f t="shared" si="61"/>
        <v>A</v>
      </c>
      <c r="T105" s="130">
        <f>'Фед- 2020-2021'!BE105</f>
        <v>57.47466528589392</v>
      </c>
      <c r="U105" s="124" t="str">
        <f t="shared" si="62"/>
        <v>A</v>
      </c>
      <c r="V105" s="132">
        <f>'Фед- 2020-2021'!BG105</f>
        <v>0.26020408163265307</v>
      </c>
      <c r="W105" s="158" t="str">
        <f t="shared" si="63"/>
        <v>B</v>
      </c>
      <c r="X105" s="155" t="str">
        <f t="shared" si="32"/>
        <v>B</v>
      </c>
      <c r="Y105" s="523">
        <f t="shared" si="33"/>
        <v>2.5</v>
      </c>
      <c r="Z105" s="524">
        <f t="shared" si="34"/>
        <v>2</v>
      </c>
      <c r="AA105" s="524">
        <f t="shared" si="35"/>
        <v>2.5</v>
      </c>
      <c r="AB105" s="524">
        <f t="shared" si="36"/>
        <v>1</v>
      </c>
      <c r="AC105" s="524">
        <f t="shared" si="37"/>
        <v>2</v>
      </c>
      <c r="AD105" s="524">
        <f t="shared" si="38"/>
        <v>4.2</v>
      </c>
      <c r="AE105" s="524">
        <f t="shared" si="39"/>
        <v>2</v>
      </c>
      <c r="AF105" s="524">
        <f t="shared" si="40"/>
        <v>4.2</v>
      </c>
      <c r="AG105" s="524">
        <f t="shared" si="41"/>
        <v>4.2</v>
      </c>
      <c r="AH105" s="524">
        <f t="shared" si="42"/>
        <v>2.5</v>
      </c>
      <c r="AI105" s="527">
        <f t="shared" si="43"/>
        <v>2.71</v>
      </c>
    </row>
    <row r="106" spans="1:35" x14ac:dyDescent="0.25">
      <c r="A106" s="80">
        <v>23</v>
      </c>
      <c r="B106" s="83">
        <f>'Мун- 2020-2021'!B106</f>
        <v>61450</v>
      </c>
      <c r="C106" s="119" t="str">
        <f>'Мун- 2020-2021'!C106</f>
        <v>МАОУ СШ № 145</v>
      </c>
      <c r="D106" s="122">
        <f>'Мун- 2020-2021'!DC106+0.001</f>
        <v>0.501</v>
      </c>
      <c r="E106" s="110" t="str">
        <f t="shared" si="54"/>
        <v>B</v>
      </c>
      <c r="F106" s="115">
        <f>'Мун- 2020-2021'!DE106</f>
        <v>0.34604705538506503</v>
      </c>
      <c r="G106" s="94" t="str">
        <f t="shared" si="55"/>
        <v>D</v>
      </c>
      <c r="H106" s="113">
        <f>'Мун- 2020-2021'!DG106</f>
        <v>0.28125</v>
      </c>
      <c r="I106" s="94" t="str">
        <f t="shared" si="56"/>
        <v>A</v>
      </c>
      <c r="J106" s="107">
        <f>'Мун- 2020-2021'!DI106</f>
        <v>4.0920716112531973E-2</v>
      </c>
      <c r="K106" s="94" t="str">
        <f t="shared" si="57"/>
        <v>D</v>
      </c>
      <c r="L106" s="90">
        <f>'Рег- 2020-2021'!AQ106</f>
        <v>0.2</v>
      </c>
      <c r="M106" s="124" t="str">
        <f t="shared" si="58"/>
        <v>C</v>
      </c>
      <c r="N106" s="127">
        <f>'Рег- 2020-2021'!AS106</f>
        <v>1.4604704126157857</v>
      </c>
      <c r="O106" s="128" t="str">
        <f t="shared" si="59"/>
        <v>B</v>
      </c>
      <c r="P106" s="90">
        <f>'Рег- 2020-2021'!AU106</f>
        <v>0.45454545454545453</v>
      </c>
      <c r="Q106" s="124" t="str">
        <f t="shared" si="60"/>
        <v>A</v>
      </c>
      <c r="R106" s="132">
        <f>'Фед- 2020-2021'!BC106</f>
        <v>0.33333333333333331</v>
      </c>
      <c r="S106" s="128" t="str">
        <f t="shared" si="61"/>
        <v>A</v>
      </c>
      <c r="T106" s="130">
        <f>'Фед- 2020-2021'!BE106</f>
        <v>1.3195713968700136</v>
      </c>
      <c r="U106" s="124" t="str">
        <f t="shared" si="62"/>
        <v>B</v>
      </c>
      <c r="V106" s="132">
        <f>'Фед- 2020-2021'!BG106</f>
        <v>0.88888888888888884</v>
      </c>
      <c r="W106" s="158" t="str">
        <f t="shared" si="63"/>
        <v>A</v>
      </c>
      <c r="X106" s="155" t="str">
        <f t="shared" si="32"/>
        <v>B</v>
      </c>
      <c r="Y106" s="523">
        <f t="shared" si="33"/>
        <v>2.5</v>
      </c>
      <c r="Z106" s="524">
        <f t="shared" si="34"/>
        <v>1</v>
      </c>
      <c r="AA106" s="524">
        <f t="shared" si="35"/>
        <v>4.2</v>
      </c>
      <c r="AB106" s="524">
        <f t="shared" si="36"/>
        <v>1</v>
      </c>
      <c r="AC106" s="524">
        <f t="shared" si="37"/>
        <v>2</v>
      </c>
      <c r="AD106" s="524">
        <f t="shared" si="38"/>
        <v>2.5</v>
      </c>
      <c r="AE106" s="524">
        <f t="shared" si="39"/>
        <v>4.2</v>
      </c>
      <c r="AF106" s="524">
        <f t="shared" si="40"/>
        <v>4.2</v>
      </c>
      <c r="AG106" s="524">
        <f t="shared" si="41"/>
        <v>2.5</v>
      </c>
      <c r="AH106" s="524">
        <f t="shared" si="42"/>
        <v>4.2</v>
      </c>
      <c r="AI106" s="527">
        <f t="shared" si="43"/>
        <v>2.8299999999999996</v>
      </c>
    </row>
    <row r="107" spans="1:35" x14ac:dyDescent="0.25">
      <c r="A107" s="80">
        <v>24</v>
      </c>
      <c r="B107" s="83">
        <f>'Мун- 2020-2021'!B107</f>
        <v>61470</v>
      </c>
      <c r="C107" s="119" t="str">
        <f>'Мун- 2020-2021'!C107</f>
        <v>МБОУ СШ № 147</v>
      </c>
      <c r="D107" s="122">
        <f>'Мун- 2020-2021'!DC107</f>
        <v>0.3125</v>
      </c>
      <c r="E107" s="110" t="str">
        <f t="shared" si="54"/>
        <v>C</v>
      </c>
      <c r="F107" s="115">
        <f>'Мун- 2020-2021'!DE107</f>
        <v>7.5697793365482977E-2</v>
      </c>
      <c r="G107" s="94" t="str">
        <f t="shared" si="55"/>
        <v>D</v>
      </c>
      <c r="H107" s="113">
        <f>'Мун- 2020-2021'!DG107</f>
        <v>0.2857142857142857</v>
      </c>
      <c r="I107" s="94" t="str">
        <f t="shared" si="56"/>
        <v>A</v>
      </c>
      <c r="J107" s="107">
        <f>'Мун- 2020-2021'!DI107</f>
        <v>1.1345218800648298E-2</v>
      </c>
      <c r="K107" s="94" t="str">
        <f t="shared" si="57"/>
        <v>D</v>
      </c>
      <c r="L107" s="90">
        <f>'Рег- 2020-2021'!AQ107</f>
        <v>0.2</v>
      </c>
      <c r="M107" s="124" t="str">
        <f t="shared" si="58"/>
        <v>C</v>
      </c>
      <c r="N107" s="127">
        <f>'Рег- 2020-2021'!AS107</f>
        <v>0.53108015004210385</v>
      </c>
      <c r="O107" s="128" t="str">
        <f t="shared" si="59"/>
        <v>C</v>
      </c>
      <c r="P107" s="90">
        <f>'Рег- 2020-2021'!AU107</f>
        <v>0.75</v>
      </c>
      <c r="Q107" s="124" t="str">
        <f t="shared" si="60"/>
        <v>A</v>
      </c>
      <c r="R107" s="132">
        <f>'Фед- 2020-2021'!BC107</f>
        <v>0.16666666666666666</v>
      </c>
      <c r="S107" s="128" t="str">
        <f t="shared" si="61"/>
        <v>B</v>
      </c>
      <c r="T107" s="130">
        <f>'Фед- 2020-2021'!BE107</f>
        <v>0.14661904409666818</v>
      </c>
      <c r="U107" s="124" t="str">
        <f t="shared" si="62"/>
        <v>D</v>
      </c>
      <c r="V107" s="132">
        <f>'Фед- 2020-2021'!BG107</f>
        <v>1</v>
      </c>
      <c r="W107" s="158" t="str">
        <f t="shared" si="63"/>
        <v>A</v>
      </c>
      <c r="X107" s="155" t="str">
        <f t="shared" si="32"/>
        <v>C</v>
      </c>
      <c r="Y107" s="523">
        <f t="shared" si="33"/>
        <v>2</v>
      </c>
      <c r="Z107" s="524">
        <f t="shared" si="34"/>
        <v>1</v>
      </c>
      <c r="AA107" s="524">
        <f t="shared" si="35"/>
        <v>4.2</v>
      </c>
      <c r="AB107" s="524">
        <f t="shared" si="36"/>
        <v>1</v>
      </c>
      <c r="AC107" s="524">
        <f t="shared" si="37"/>
        <v>2</v>
      </c>
      <c r="AD107" s="524">
        <f t="shared" si="38"/>
        <v>2</v>
      </c>
      <c r="AE107" s="524">
        <f t="shared" si="39"/>
        <v>4.2</v>
      </c>
      <c r="AF107" s="524">
        <f t="shared" si="40"/>
        <v>2.5</v>
      </c>
      <c r="AG107" s="524">
        <f t="shared" si="41"/>
        <v>1</v>
      </c>
      <c r="AH107" s="524">
        <f t="shared" si="42"/>
        <v>4.2</v>
      </c>
      <c r="AI107" s="527">
        <f t="shared" si="43"/>
        <v>2.4099999999999997</v>
      </c>
    </row>
    <row r="108" spans="1:35" x14ac:dyDescent="0.25">
      <c r="A108" s="80">
        <v>25</v>
      </c>
      <c r="B108" s="83">
        <f>'Мун- 2020-2021'!B108</f>
        <v>61490</v>
      </c>
      <c r="C108" s="119" t="str">
        <f>'Мун- 2020-2021'!C108</f>
        <v>МАОУ СШ № 149</v>
      </c>
      <c r="D108" s="122">
        <f>'Мун- 2020-2021'!DC108</f>
        <v>0.5</v>
      </c>
      <c r="E108" s="110" t="str">
        <f t="shared" si="54"/>
        <v>B</v>
      </c>
      <c r="F108" s="115">
        <f>'Мун- 2020-2021'!DE108</f>
        <v>0.35145404062545671</v>
      </c>
      <c r="G108" s="94" t="str">
        <f t="shared" si="55"/>
        <v>D</v>
      </c>
      <c r="H108" s="113">
        <f>'Мун- 2020-2021'!DG108</f>
        <v>0.38461538461538464</v>
      </c>
      <c r="I108" s="94" t="str">
        <f t="shared" si="56"/>
        <v>A</v>
      </c>
      <c r="J108" s="107">
        <f>'Мун- 2020-2021'!DI108</f>
        <v>2.5281991443018282E-2</v>
      </c>
      <c r="K108" s="94" t="str">
        <f t="shared" si="57"/>
        <v>D</v>
      </c>
      <c r="L108" s="90">
        <f>'Рег- 2020-2021'!AQ108</f>
        <v>0.2</v>
      </c>
      <c r="M108" s="124" t="str">
        <f t="shared" si="58"/>
        <v>C</v>
      </c>
      <c r="N108" s="127">
        <f>'Рег- 2020-2021'!AS108</f>
        <v>1.1949303375947338</v>
      </c>
      <c r="O108" s="128" t="str">
        <f t="shared" si="59"/>
        <v>B</v>
      </c>
      <c r="P108" s="90">
        <f>'Рег- 2020-2021'!AU108</f>
        <v>0.66666666666666663</v>
      </c>
      <c r="Q108" s="124" t="str">
        <f t="shared" si="60"/>
        <v>A</v>
      </c>
      <c r="R108" s="132">
        <f>'Фед- 2020-2021'!BC108</f>
        <v>0.83333333333333337</v>
      </c>
      <c r="S108" s="128" t="str">
        <f t="shared" si="61"/>
        <v>A</v>
      </c>
      <c r="T108" s="130">
        <f>'Фед- 2020-2021'!BE108</f>
        <v>1.6128094850633499</v>
      </c>
      <c r="U108" s="124" t="str">
        <f t="shared" si="62"/>
        <v>A</v>
      </c>
      <c r="V108" s="132">
        <f>'Фед- 2020-2021'!BG108</f>
        <v>0.63636363636363635</v>
      </c>
      <c r="W108" s="158" t="str">
        <f t="shared" si="63"/>
        <v>A</v>
      </c>
      <c r="X108" s="155" t="str">
        <f t="shared" si="32"/>
        <v>B</v>
      </c>
      <c r="Y108" s="523">
        <f t="shared" si="33"/>
        <v>2.5</v>
      </c>
      <c r="Z108" s="524">
        <f t="shared" si="34"/>
        <v>1</v>
      </c>
      <c r="AA108" s="524">
        <f t="shared" si="35"/>
        <v>4.2</v>
      </c>
      <c r="AB108" s="524">
        <f t="shared" si="36"/>
        <v>1</v>
      </c>
      <c r="AC108" s="524">
        <f t="shared" si="37"/>
        <v>2</v>
      </c>
      <c r="AD108" s="524">
        <f t="shared" si="38"/>
        <v>2.5</v>
      </c>
      <c r="AE108" s="524">
        <f t="shared" si="39"/>
        <v>4.2</v>
      </c>
      <c r="AF108" s="524">
        <f t="shared" si="40"/>
        <v>4.2</v>
      </c>
      <c r="AG108" s="524">
        <f t="shared" si="41"/>
        <v>4.2</v>
      </c>
      <c r="AH108" s="524">
        <f t="shared" si="42"/>
        <v>4.2</v>
      </c>
      <c r="AI108" s="527">
        <f t="shared" si="43"/>
        <v>2.9999999999999996</v>
      </c>
    </row>
    <row r="109" spans="1:35" x14ac:dyDescent="0.25">
      <c r="A109" s="80">
        <v>26</v>
      </c>
      <c r="B109" s="83">
        <f>'Мун- 2020-2021'!B109</f>
        <v>61500</v>
      </c>
      <c r="C109" s="119" t="str">
        <f>'Мун- 2020-2021'!C109</f>
        <v>МАОУ СШ № 150</v>
      </c>
      <c r="D109" s="122">
        <f>'Мун- 2020-2021'!DC109</f>
        <v>0.625</v>
      </c>
      <c r="E109" s="110" t="str">
        <f t="shared" si="54"/>
        <v>A</v>
      </c>
      <c r="F109" s="115">
        <f>'Мун- 2020-2021'!DE109</f>
        <v>0.54069852403916419</v>
      </c>
      <c r="G109" s="94" t="str">
        <f t="shared" si="55"/>
        <v>C</v>
      </c>
      <c r="H109" s="113">
        <f>'Мун- 2020-2021'!DG109</f>
        <v>0.12</v>
      </c>
      <c r="I109" s="94" t="str">
        <f t="shared" si="56"/>
        <v>B</v>
      </c>
      <c r="J109" s="107">
        <f>'Мун- 2020-2021'!DI109</f>
        <v>3.7636432066240122E-2</v>
      </c>
      <c r="K109" s="94" t="str">
        <f t="shared" si="57"/>
        <v>D</v>
      </c>
      <c r="L109" s="90">
        <f>'Рег- 2020-2021'!AQ109</f>
        <v>0.6</v>
      </c>
      <c r="M109" s="124" t="str">
        <f t="shared" si="58"/>
        <v>A</v>
      </c>
      <c r="N109" s="127">
        <f>'Рег- 2020-2021'!AS109</f>
        <v>1.4604704126157857</v>
      </c>
      <c r="O109" s="128" t="str">
        <f t="shared" si="59"/>
        <v>B</v>
      </c>
      <c r="P109" s="90">
        <f>'Рег- 2020-2021'!AU109</f>
        <v>0.36363636363636365</v>
      </c>
      <c r="Q109" s="124" t="str">
        <f t="shared" si="60"/>
        <v>B</v>
      </c>
      <c r="R109" s="132">
        <f>'Фед- 2020-2021'!BC109</f>
        <v>0.33333333333333331</v>
      </c>
      <c r="S109" s="128" t="str">
        <f t="shared" si="61"/>
        <v>A</v>
      </c>
      <c r="T109" s="130">
        <f>'Фед- 2020-2021'!BE109</f>
        <v>2.1992856614500225</v>
      </c>
      <c r="U109" s="124" t="str">
        <f t="shared" si="62"/>
        <v>A</v>
      </c>
      <c r="V109" s="132">
        <f>'Фед- 2020-2021'!BG109</f>
        <v>0.46666666666666667</v>
      </c>
      <c r="W109" s="158" t="str">
        <f t="shared" si="63"/>
        <v>A</v>
      </c>
      <c r="X109" s="155" t="str">
        <f t="shared" si="32"/>
        <v>B</v>
      </c>
      <c r="Y109" s="523">
        <f t="shared" si="33"/>
        <v>4.2</v>
      </c>
      <c r="Z109" s="524">
        <f t="shared" si="34"/>
        <v>2</v>
      </c>
      <c r="AA109" s="524">
        <f t="shared" si="35"/>
        <v>2.5</v>
      </c>
      <c r="AB109" s="524">
        <f t="shared" si="36"/>
        <v>1</v>
      </c>
      <c r="AC109" s="524">
        <f t="shared" si="37"/>
        <v>4.2</v>
      </c>
      <c r="AD109" s="524">
        <f t="shared" si="38"/>
        <v>2.5</v>
      </c>
      <c r="AE109" s="524">
        <f t="shared" si="39"/>
        <v>2.5</v>
      </c>
      <c r="AF109" s="524">
        <f t="shared" si="40"/>
        <v>4.2</v>
      </c>
      <c r="AG109" s="524">
        <f t="shared" si="41"/>
        <v>4.2</v>
      </c>
      <c r="AH109" s="524">
        <f t="shared" si="42"/>
        <v>4.2</v>
      </c>
      <c r="AI109" s="527">
        <f t="shared" si="43"/>
        <v>3.1499999999999995</v>
      </c>
    </row>
    <row r="110" spans="1:35" x14ac:dyDescent="0.25">
      <c r="A110" s="80">
        <v>27</v>
      </c>
      <c r="B110" s="83">
        <f>'Мун- 2020-2021'!B110</f>
        <v>61510</v>
      </c>
      <c r="C110" s="119" t="str">
        <f>'Мун- 2020-2021'!C110</f>
        <v>МАОУ СШ № 151</v>
      </c>
      <c r="D110" s="122">
        <f>'Мун- 2020-2021'!DC110</f>
        <v>0.4375</v>
      </c>
      <c r="E110" s="110" t="str">
        <f t="shared" si="54"/>
        <v>B</v>
      </c>
      <c r="F110" s="115">
        <f>'Мун- 2020-2021'!DE110</f>
        <v>0.57854742072190568</v>
      </c>
      <c r="G110" s="94" t="str">
        <f t="shared" si="55"/>
        <v>C</v>
      </c>
      <c r="H110" s="113">
        <f>'Мун- 2020-2021'!DG110</f>
        <v>0.16822429906542055</v>
      </c>
      <c r="I110" s="94" t="str">
        <f t="shared" si="56"/>
        <v>A</v>
      </c>
      <c r="J110" s="107">
        <f>'Мун- 2020-2021'!DI110</f>
        <v>6.4496684749849306E-2</v>
      </c>
      <c r="K110" s="94" t="str">
        <f t="shared" si="57"/>
        <v>D</v>
      </c>
      <c r="L110" s="90">
        <f>'Рег- 2020-2021'!AQ110</f>
        <v>0.2</v>
      </c>
      <c r="M110" s="124" t="str">
        <f t="shared" si="58"/>
        <v>C</v>
      </c>
      <c r="N110" s="127">
        <f>'Рег- 2020-2021'!AS110</f>
        <v>1.0621603000842077</v>
      </c>
      <c r="O110" s="128" t="str">
        <f t="shared" si="59"/>
        <v>B</v>
      </c>
      <c r="P110" s="90">
        <f>'Рег- 2020-2021'!AU110</f>
        <v>0.375</v>
      </c>
      <c r="Q110" s="124" t="str">
        <f t="shared" si="60"/>
        <v>B</v>
      </c>
      <c r="R110" s="132">
        <f>'Фед- 2020-2021'!BC110</f>
        <v>0.5</v>
      </c>
      <c r="S110" s="128" t="str">
        <f t="shared" si="61"/>
        <v>A</v>
      </c>
      <c r="T110" s="130">
        <f>'Фед- 2020-2021'!BE110</f>
        <v>2.0526666173533541</v>
      </c>
      <c r="U110" s="124" t="str">
        <f t="shared" si="62"/>
        <v>A</v>
      </c>
      <c r="V110" s="132">
        <v>0.26666666666666666</v>
      </c>
      <c r="W110" s="158" t="str">
        <f t="shared" si="63"/>
        <v>B</v>
      </c>
      <c r="X110" s="155" t="str">
        <f t="shared" si="32"/>
        <v>B</v>
      </c>
      <c r="Y110" s="523">
        <f t="shared" si="33"/>
        <v>2.5</v>
      </c>
      <c r="Z110" s="524">
        <f t="shared" si="34"/>
        <v>2</v>
      </c>
      <c r="AA110" s="524">
        <f t="shared" si="35"/>
        <v>4.2</v>
      </c>
      <c r="AB110" s="524">
        <f t="shared" si="36"/>
        <v>1</v>
      </c>
      <c r="AC110" s="524">
        <f t="shared" si="37"/>
        <v>2</v>
      </c>
      <c r="AD110" s="524">
        <f t="shared" si="38"/>
        <v>2.5</v>
      </c>
      <c r="AE110" s="524">
        <f t="shared" si="39"/>
        <v>2.5</v>
      </c>
      <c r="AF110" s="524">
        <f t="shared" si="40"/>
        <v>4.2</v>
      </c>
      <c r="AG110" s="524">
        <f t="shared" si="41"/>
        <v>4.2</v>
      </c>
      <c r="AH110" s="524">
        <f t="shared" si="42"/>
        <v>2.5</v>
      </c>
      <c r="AI110" s="527">
        <f t="shared" si="43"/>
        <v>2.76</v>
      </c>
    </row>
    <row r="111" spans="1:35" x14ac:dyDescent="0.25">
      <c r="A111" s="80">
        <v>28</v>
      </c>
      <c r="B111" s="83">
        <f>'Мун- 2020-2021'!B111</f>
        <v>61520</v>
      </c>
      <c r="C111" s="119" t="str">
        <f>'Мун- 2020-2021'!C111</f>
        <v>МАОУ СШ № 152</v>
      </c>
      <c r="D111" s="122">
        <f>'Мун- 2020-2021'!DC111</f>
        <v>0.5625</v>
      </c>
      <c r="E111" s="110" t="str">
        <f t="shared" si="54"/>
        <v>B</v>
      </c>
      <c r="F111" s="115">
        <f>'Мун- 2020-2021'!DE111</f>
        <v>2.3628525500511475</v>
      </c>
      <c r="G111" s="167" t="str">
        <f t="shared" si="55"/>
        <v>A</v>
      </c>
      <c r="H111" s="113">
        <f>'Мун- 2020-2021'!DG111</f>
        <v>8.0091533180778038E-2</v>
      </c>
      <c r="I111" s="167" t="str">
        <f t="shared" si="56"/>
        <v>C</v>
      </c>
      <c r="J111" s="127">
        <f>'Мун- 2020-2021'!DI111</f>
        <v>0.20045871559633027</v>
      </c>
      <c r="K111" s="167" t="str">
        <f t="shared" si="57"/>
        <v>B</v>
      </c>
      <c r="L111" s="90">
        <f>'Рег- 2020-2021'!AQ111</f>
        <v>0.2</v>
      </c>
      <c r="M111" s="124" t="str">
        <f t="shared" si="58"/>
        <v>C</v>
      </c>
      <c r="N111" s="127">
        <f>'Рег- 2020-2021'!AS111</f>
        <v>1.1949303375947338</v>
      </c>
      <c r="O111" s="128" t="str">
        <f t="shared" si="59"/>
        <v>B</v>
      </c>
      <c r="P111" s="90">
        <f>'Рег- 2020-2021'!AU111</f>
        <v>0.33333333333333331</v>
      </c>
      <c r="Q111" s="124" t="str">
        <f t="shared" si="60"/>
        <v>B</v>
      </c>
      <c r="R111" s="127">
        <f>'Фед- 2020-2021'!BC111</f>
        <v>0.33333333333333331</v>
      </c>
      <c r="S111" s="128" t="str">
        <f t="shared" si="61"/>
        <v>A</v>
      </c>
      <c r="T111" s="90">
        <f>'Фед- 2020-2021'!BE111</f>
        <v>2.4925237496433588</v>
      </c>
      <c r="U111" s="124" t="str">
        <f t="shared" si="62"/>
        <v>A</v>
      </c>
      <c r="V111" s="127">
        <v>0.89473684210526316</v>
      </c>
      <c r="W111" s="158" t="str">
        <f t="shared" si="63"/>
        <v>A</v>
      </c>
      <c r="X111" s="155" t="str">
        <f t="shared" si="32"/>
        <v>B</v>
      </c>
      <c r="Y111" s="523">
        <f t="shared" si="33"/>
        <v>2.5</v>
      </c>
      <c r="Z111" s="524">
        <f t="shared" si="34"/>
        <v>4.2</v>
      </c>
      <c r="AA111" s="524">
        <f t="shared" si="35"/>
        <v>2</v>
      </c>
      <c r="AB111" s="524">
        <f t="shared" si="36"/>
        <v>2.5</v>
      </c>
      <c r="AC111" s="524">
        <f t="shared" si="37"/>
        <v>2</v>
      </c>
      <c r="AD111" s="524">
        <f t="shared" si="38"/>
        <v>2.5</v>
      </c>
      <c r="AE111" s="524">
        <f t="shared" si="39"/>
        <v>2.5</v>
      </c>
      <c r="AF111" s="524">
        <f>IF(S111="A",4.2,IF(S111="B",2.5,IF(S111="C",2,1)))</f>
        <v>4.2</v>
      </c>
      <c r="AG111" s="524">
        <f>IF(U111="A",4.2,IF(U111="B",2.5,IF(U111="C",2,1)))</f>
        <v>4.2</v>
      </c>
      <c r="AH111" s="524">
        <f>IF(W111="A",4.2,IF(W111="B",2.5,IF(W111="C",2,1)))</f>
        <v>4.2</v>
      </c>
      <c r="AI111" s="527">
        <f t="shared" si="43"/>
        <v>3.0799999999999996</v>
      </c>
    </row>
    <row r="112" spans="1:35" s="585" customFormat="1" x14ac:dyDescent="0.25">
      <c r="A112" s="80">
        <v>29</v>
      </c>
      <c r="B112" s="83">
        <v>61540</v>
      </c>
      <c r="C112" s="119" t="s">
        <v>191</v>
      </c>
      <c r="D112" s="122">
        <f>'Мун- 2020-2021'!DC112</f>
        <v>0.3125</v>
      </c>
      <c r="E112" s="110" t="str">
        <f t="shared" si="54"/>
        <v>C</v>
      </c>
      <c r="F112" s="115">
        <f>'Мун- 2020-2021'!DE112</f>
        <v>0.17843051293292417</v>
      </c>
      <c r="G112" s="167" t="str">
        <f t="shared" si="55"/>
        <v>D</v>
      </c>
      <c r="H112" s="113">
        <f>'Мун- 2020-2021'!DG112</f>
        <v>0.15151515151515152</v>
      </c>
      <c r="I112" s="167" t="str">
        <f t="shared" si="56"/>
        <v>B</v>
      </c>
      <c r="J112" s="127">
        <f>'Мун- 2020-2021'!DI112+0.006</f>
        <v>2.628272894898586E-2</v>
      </c>
      <c r="K112" s="167" t="str">
        <f t="shared" si="57"/>
        <v>D</v>
      </c>
      <c r="L112" s="90">
        <f>'Рег- 2020-2021'!AQ112</f>
        <v>0.4</v>
      </c>
      <c r="M112" s="124" t="str">
        <f t="shared" si="58"/>
        <v>A</v>
      </c>
      <c r="N112" s="127">
        <f>'Рег- 2020-2021'!AS112</f>
        <v>0.79662022506315577</v>
      </c>
      <c r="O112" s="128" t="str">
        <f t="shared" si="59"/>
        <v>C</v>
      </c>
      <c r="P112" s="90">
        <f>'Рег- 2020-2021'!AU112</f>
        <v>0.33333333333333331</v>
      </c>
      <c r="Q112" s="124" t="str">
        <f t="shared" si="60"/>
        <v>B</v>
      </c>
      <c r="R112" s="127">
        <f>'Фед- 2020-2021'!BC112</f>
        <v>0.16666666666666666</v>
      </c>
      <c r="S112" s="128" t="str">
        <f t="shared" si="61"/>
        <v>B</v>
      </c>
      <c r="T112" s="90">
        <f>'Фед- 2020-2021'!BE112</f>
        <v>0.29323808819333635</v>
      </c>
      <c r="U112" s="124" t="str">
        <f t="shared" si="62"/>
        <v>D</v>
      </c>
      <c r="V112" s="127">
        <f>'Фед- 2020-2021'!BG112</f>
        <v>1</v>
      </c>
      <c r="W112" s="158" t="str">
        <f t="shared" si="63"/>
        <v>A</v>
      </c>
      <c r="X112" s="587" t="str">
        <f t="shared" ref="X112" si="64">IF(AI112&gt;=3.5,"A",IF(AI112&gt;=2.5,"B",IF(AI112&gt;=1.5,"C","D")))</f>
        <v>C</v>
      </c>
      <c r="Y112" s="523">
        <f t="shared" si="33"/>
        <v>2</v>
      </c>
      <c r="Z112" s="524">
        <f t="shared" si="34"/>
        <v>1</v>
      </c>
      <c r="AA112" s="524">
        <f t="shared" si="35"/>
        <v>2.5</v>
      </c>
      <c r="AB112" s="524">
        <f t="shared" si="36"/>
        <v>1</v>
      </c>
      <c r="AC112" s="524">
        <f t="shared" si="37"/>
        <v>4.2</v>
      </c>
      <c r="AD112" s="524">
        <f t="shared" si="38"/>
        <v>2</v>
      </c>
      <c r="AE112" s="524">
        <f t="shared" si="39"/>
        <v>2.5</v>
      </c>
      <c r="AF112" s="524">
        <f>IF(S112="A",4.2,IF(S112="B",2.5,IF(S112="C",2,1)))</f>
        <v>2.5</v>
      </c>
      <c r="AG112" s="524">
        <f>IF(U112="A",4.2,IF(U112="B",2.5,IF(U112="C",2,1)))</f>
        <v>1</v>
      </c>
      <c r="AH112" s="524">
        <f>IF(W112="A",4.2,IF(W112="B",2.5,IF(W112="C",2,1)))</f>
        <v>4.2</v>
      </c>
      <c r="AI112" s="527">
        <f t="shared" si="43"/>
        <v>2.29</v>
      </c>
    </row>
    <row r="113" spans="1:36" x14ac:dyDescent="0.25">
      <c r="A113" s="81">
        <v>30</v>
      </c>
      <c r="B113" s="502">
        <v>61560</v>
      </c>
      <c r="C113" s="588" t="s">
        <v>200</v>
      </c>
      <c r="D113" s="140">
        <f>'Мун- 2020-2021'!DC113</f>
        <v>0.3125</v>
      </c>
      <c r="E113" s="141" t="str">
        <f t="shared" si="54"/>
        <v>C</v>
      </c>
      <c r="F113" s="142">
        <f>'Мун- 2020-2021'!DE113</f>
        <v>8.6511763846266257E-2</v>
      </c>
      <c r="G113" s="106" t="str">
        <f t="shared" si="55"/>
        <v>D</v>
      </c>
      <c r="H113" s="143">
        <f>'Мун- 2020-2021'!DG113</f>
        <v>0.375</v>
      </c>
      <c r="I113" s="106" t="str">
        <f t="shared" si="56"/>
        <v>A</v>
      </c>
      <c r="J113" s="105">
        <f>'Мун- 2020-2021'!DI113+0.001</f>
        <v>9.3682008368200821E-3</v>
      </c>
      <c r="K113" s="106" t="str">
        <f t="shared" si="57"/>
        <v>D</v>
      </c>
      <c r="L113" s="137">
        <f>'Рег- 2020-2021'!AQ113</f>
        <v>0.4</v>
      </c>
      <c r="M113" s="138" t="str">
        <f t="shared" si="58"/>
        <v>A</v>
      </c>
      <c r="N113" s="105">
        <f>'Рег- 2020-2021'!AS113</f>
        <v>0.53108015004210385</v>
      </c>
      <c r="O113" s="139" t="str">
        <f t="shared" si="59"/>
        <v>C</v>
      </c>
      <c r="P113" s="137">
        <f>'Рег- 2020-2021'!AU113</f>
        <v>0.5</v>
      </c>
      <c r="Q113" s="138" t="str">
        <f t="shared" si="60"/>
        <v>A</v>
      </c>
      <c r="R113" s="105">
        <f>'Фед- 2020-2021'!BC113</f>
        <v>0</v>
      </c>
      <c r="S113" s="139" t="str">
        <f t="shared" si="61"/>
        <v>D</v>
      </c>
      <c r="T113" s="137">
        <f>'Фед- 2020-2021'!BE113</f>
        <v>1.4661904409666817E-4</v>
      </c>
      <c r="U113" s="138" t="str">
        <f t="shared" si="62"/>
        <v>D</v>
      </c>
      <c r="V113" s="105">
        <f>'Фед- 2020-2021'!BG113</f>
        <v>0</v>
      </c>
      <c r="W113" s="156" t="str">
        <f t="shared" si="63"/>
        <v>D</v>
      </c>
      <c r="X113" s="189" t="str">
        <f t="shared" si="32"/>
        <v>C</v>
      </c>
      <c r="Y113" s="1576">
        <f t="shared" ref="Y113" si="65">IF(E113="A",4.2,IF(E113="B",2.5,IF(E113="C",2,1)))</f>
        <v>2</v>
      </c>
      <c r="Z113" s="1559">
        <f t="shared" ref="Z113" si="66">IF(G113="A",4.2,IF(G113="B",2.5,IF(G113="C",2,1)))</f>
        <v>1</v>
      </c>
      <c r="AA113" s="1559">
        <f t="shared" ref="AA113" si="67">IF(I113="A",4.2,IF(I113="B",2.5,IF(I113="C",2,1)))</f>
        <v>4.2</v>
      </c>
      <c r="AB113" s="1559">
        <f t="shared" ref="AB113" si="68">IF(K113="A",4.2,IF(K113="B",2.5,IF(K113="C",2,1)))</f>
        <v>1</v>
      </c>
      <c r="AC113" s="1559">
        <f t="shared" ref="AC113" si="69">IF(M113="A",4.2,IF(M113="B",2.5,IF(M113="C",2,1)))</f>
        <v>4.2</v>
      </c>
      <c r="AD113" s="1559">
        <f t="shared" ref="AD113" si="70">IF(O113="A",4.2,IF(O113="B",2.5,IF(O113="C",2,1)))</f>
        <v>2</v>
      </c>
      <c r="AE113" s="1559">
        <f t="shared" ref="AE113" si="71">IF(Q113="A",4.2,IF(Q113="B",2.5,IF(Q113="C",2,1)))</f>
        <v>4.2</v>
      </c>
      <c r="AF113" s="1559">
        <f>IF(S113="A",4.2,IF(S113="B",2.5,IF(S113="C",2,1)))</f>
        <v>1</v>
      </c>
      <c r="AG113" s="1559">
        <f>IF(U113="A",4.2,IF(U113="B",2.5,IF(U113="C",2,1)))</f>
        <v>1</v>
      </c>
      <c r="AH113" s="1559">
        <f>IF(W113="A",4.2,IF(W113="B",2.5,IF(W113="C",2,1)))</f>
        <v>1</v>
      </c>
      <c r="AI113" s="1560">
        <f t="shared" ref="AI113" si="72">AVERAGE(Y113:AH113)</f>
        <v>2.1599999999999997</v>
      </c>
    </row>
    <row r="114" spans="1:36" s="1646" customFormat="1" ht="15.75" thickBot="1" x14ac:dyDescent="0.3">
      <c r="A114" s="81">
        <v>31</v>
      </c>
      <c r="B114" s="84">
        <v>61570</v>
      </c>
      <c r="C114" s="1558" t="s">
        <v>234</v>
      </c>
      <c r="D114" s="123">
        <f>'Мун- 2020-2021'!DC114</f>
        <v>0.5</v>
      </c>
      <c r="E114" s="108" t="str">
        <f t="shared" si="54"/>
        <v>B</v>
      </c>
      <c r="F114" s="116">
        <f>'Мун- 2020-2021'!DE114</f>
        <v>0.18383749817331579</v>
      </c>
      <c r="G114" s="94" t="str">
        <f t="shared" si="55"/>
        <v>D</v>
      </c>
      <c r="H114" s="111">
        <f>'Мун- 2020-2021'!DG114</f>
        <v>0.20588235294117646</v>
      </c>
      <c r="I114" s="94" t="str">
        <f t="shared" si="56"/>
        <v>A</v>
      </c>
      <c r="J114" s="107">
        <f>'Мун- 2020-2021'!DI114+0.001</f>
        <v>4.22621359223301E-2</v>
      </c>
      <c r="K114" s="94" t="str">
        <f t="shared" si="57"/>
        <v>D</v>
      </c>
      <c r="L114" s="104">
        <f>'Рег- 2020-2021'!AQ114</f>
        <v>0.4</v>
      </c>
      <c r="M114" s="129" t="str">
        <f t="shared" si="58"/>
        <v>A</v>
      </c>
      <c r="N114" s="107">
        <f>'Рег- 2020-2021'!AS114</f>
        <v>0.79662022506315577</v>
      </c>
      <c r="O114" s="134" t="str">
        <f t="shared" si="59"/>
        <v>C</v>
      </c>
      <c r="P114" s="104">
        <f>'Рег- 2020-2021'!AU114</f>
        <v>0.66666666666666663</v>
      </c>
      <c r="Q114" s="129" t="str">
        <f t="shared" si="60"/>
        <v>A</v>
      </c>
      <c r="R114" s="107">
        <f>'Фед- 2020-2021'!BC114</f>
        <v>0.16666666666666666</v>
      </c>
      <c r="S114" s="134" t="str">
        <f t="shared" si="61"/>
        <v>B</v>
      </c>
      <c r="T114" s="104">
        <f>'Фед- 2020-2021'!BE114</f>
        <v>0.29338470723743298</v>
      </c>
      <c r="U114" s="129" t="str">
        <f t="shared" si="62"/>
        <v>D</v>
      </c>
      <c r="V114" s="107">
        <f>'Фед- 2020-2021'!BG114</f>
        <v>0.49975012493753124</v>
      </c>
      <c r="W114" s="159" t="str">
        <f t="shared" si="63"/>
        <v>A</v>
      </c>
      <c r="X114" s="154" t="str">
        <f t="shared" ref="X114" si="73">IF(AI114&gt;=3.5,"A",IF(AI114&gt;=2.5,"B",IF(AI114&gt;=1.5,"C","D")))</f>
        <v>B</v>
      </c>
      <c r="Y114" s="523">
        <f t="shared" ref="Y114" si="74">IF(E114="A",4.2,IF(E114="B",2.5,IF(E114="C",2,1)))</f>
        <v>2.5</v>
      </c>
      <c r="Z114" s="524">
        <f t="shared" ref="Z114" si="75">IF(G114="A",4.2,IF(G114="B",2.5,IF(G114="C",2,1)))</f>
        <v>1</v>
      </c>
      <c r="AA114" s="524">
        <f t="shared" ref="AA114" si="76">IF(I114="A",4.2,IF(I114="B",2.5,IF(I114="C",2,1)))</f>
        <v>4.2</v>
      </c>
      <c r="AB114" s="524">
        <f t="shared" ref="AB114" si="77">IF(K114="A",4.2,IF(K114="B",2.5,IF(K114="C",2,1)))</f>
        <v>1</v>
      </c>
      <c r="AC114" s="524">
        <f t="shared" ref="AC114" si="78">IF(M114="A",4.2,IF(M114="B",2.5,IF(M114="C",2,1)))</f>
        <v>4.2</v>
      </c>
      <c r="AD114" s="524">
        <f t="shared" ref="AD114" si="79">IF(O114="A",4.2,IF(O114="B",2.5,IF(O114="C",2,1)))</f>
        <v>2</v>
      </c>
      <c r="AE114" s="524">
        <f t="shared" ref="AE114" si="80">IF(Q114="A",4.2,IF(Q114="B",2.5,IF(Q114="C",2,1)))</f>
        <v>4.2</v>
      </c>
      <c r="AF114" s="524">
        <f>IF(S114="A",4.2,IF(S114="B",2.5,IF(S114="C",2,1)))</f>
        <v>2.5</v>
      </c>
      <c r="AG114" s="524">
        <f>IF(U114="A",4.2,IF(U114="B",2.5,IF(U114="C",2,1)))</f>
        <v>1</v>
      </c>
      <c r="AH114" s="524">
        <f>IF(W114="A",4.2,IF(W114="B",2.5,IF(W114="C",2,1)))</f>
        <v>4.2</v>
      </c>
      <c r="AI114" s="527">
        <f t="shared" ref="AI114" si="81">AVERAGE(Y114:AH114)</f>
        <v>2.6799999999999997</v>
      </c>
      <c r="AJ114" s="1563"/>
    </row>
    <row r="115" spans="1:36" ht="16.5" thickBot="1" x14ac:dyDescent="0.3">
      <c r="A115" s="7"/>
      <c r="B115" s="85"/>
      <c r="C115" s="506" t="str">
        <f>'Мун- 2020-2021'!C115</f>
        <v>Центральный район</v>
      </c>
      <c r="D115" s="190">
        <f>'Мун- 2020-2021'!DC115</f>
        <v>0.47222222222222221</v>
      </c>
      <c r="E115" s="191" t="str">
        <f t="shared" si="54"/>
        <v>B</v>
      </c>
      <c r="F115" s="192">
        <f>'Мун- 2020-2021'!DE115</f>
        <v>2.7839966226638739</v>
      </c>
      <c r="G115" s="193" t="str">
        <f t="shared" si="55"/>
        <v>A</v>
      </c>
      <c r="H115" s="194">
        <f>'Мун- 2020-2021'!DG115</f>
        <v>2.4600776866637895E-2</v>
      </c>
      <c r="I115" s="193" t="str">
        <f t="shared" si="56"/>
        <v>D</v>
      </c>
      <c r="J115" s="195">
        <f>'Мун- 2020-2021'!DI115</f>
        <v>0.46219828446040295</v>
      </c>
      <c r="K115" s="193" t="str">
        <f t="shared" si="57"/>
        <v>A</v>
      </c>
      <c r="L115" s="200">
        <f>'Рег- 2020-2021'!AQ115</f>
        <v>0.24444444444444446</v>
      </c>
      <c r="M115" s="201" t="str">
        <f t="shared" si="58"/>
        <v>B</v>
      </c>
      <c r="N115" s="202">
        <f>'Рег- 2020-2021'!AS115</f>
        <v>1.6374971292964871</v>
      </c>
      <c r="O115" s="203" t="str">
        <f t="shared" si="59"/>
        <v>A</v>
      </c>
      <c r="P115" s="200">
        <f>'Рег- 2020-2021'!AU115</f>
        <v>0.36036036036036034</v>
      </c>
      <c r="Q115" s="201" t="str">
        <f t="shared" si="60"/>
        <v>B</v>
      </c>
      <c r="R115" s="195">
        <f>'Фед- 2020-2021'!BC115</f>
        <v>2.1021021021021023E-2</v>
      </c>
      <c r="S115" s="198" t="str">
        <f t="shared" si="61"/>
        <v>D</v>
      </c>
      <c r="T115" s="196">
        <f>'Фед- 2020-2021'!BE115</f>
        <v>1.0589153184759368</v>
      </c>
      <c r="U115" s="197" t="str">
        <f t="shared" si="62"/>
        <v>B</v>
      </c>
      <c r="V115" s="195">
        <f>'Фед- 2020-2021'!BG115</f>
        <v>0.64615384615384619</v>
      </c>
      <c r="W115" s="191" t="str">
        <f t="shared" si="63"/>
        <v>A</v>
      </c>
      <c r="X115" s="199" t="str">
        <f t="shared" si="32"/>
        <v>B</v>
      </c>
      <c r="Y115" s="523">
        <f t="shared" si="33"/>
        <v>2.5</v>
      </c>
      <c r="Z115" s="524">
        <f t="shared" si="34"/>
        <v>4.2</v>
      </c>
      <c r="AA115" s="524">
        <f t="shared" si="35"/>
        <v>1</v>
      </c>
      <c r="AB115" s="524">
        <f t="shared" si="36"/>
        <v>4.2</v>
      </c>
      <c r="AC115" s="524">
        <f t="shared" si="37"/>
        <v>2.5</v>
      </c>
      <c r="AD115" s="524">
        <f t="shared" si="38"/>
        <v>4.2</v>
      </c>
      <c r="AE115" s="524">
        <f t="shared" si="39"/>
        <v>2.5</v>
      </c>
      <c r="AF115" s="524">
        <f t="shared" si="40"/>
        <v>1</v>
      </c>
      <c r="AG115" s="524">
        <f t="shared" si="41"/>
        <v>2.5</v>
      </c>
      <c r="AH115" s="524">
        <f t="shared" si="42"/>
        <v>4.2</v>
      </c>
      <c r="AI115" s="527">
        <f t="shared" si="43"/>
        <v>2.88</v>
      </c>
    </row>
    <row r="116" spans="1:36" x14ac:dyDescent="0.25">
      <c r="A116" s="82">
        <v>1</v>
      </c>
      <c r="B116" s="93">
        <f>'Мун- 2020-2021'!B116</f>
        <v>70020</v>
      </c>
      <c r="C116" s="120" t="str">
        <f>'Мун- 2020-2021'!C116</f>
        <v>МАОУ Гимназия № 2</v>
      </c>
      <c r="D116" s="168">
        <f>'Мун- 2020-2021'!DC116</f>
        <v>0.5625</v>
      </c>
      <c r="E116" s="169" t="str">
        <f t="shared" si="54"/>
        <v>B</v>
      </c>
      <c r="F116" s="170">
        <f>'Мун- 2020-2021'!DE116</f>
        <v>0.58936139120268893</v>
      </c>
      <c r="G116" s="171" t="str">
        <f t="shared" si="55"/>
        <v>C</v>
      </c>
      <c r="H116" s="172">
        <f>'Мун- 2020-2021'!DG116</f>
        <v>0.25688073394495414</v>
      </c>
      <c r="I116" s="171" t="str">
        <f t="shared" si="56"/>
        <v>A</v>
      </c>
      <c r="J116" s="173">
        <f>'Мун- 2020-2021'!DI116</f>
        <v>9.8021582733812951E-2</v>
      </c>
      <c r="K116" s="171" t="str">
        <f t="shared" si="57"/>
        <v>C</v>
      </c>
      <c r="L116" s="125">
        <f>'Рег- 2020-2021'!AQ116</f>
        <v>0.6</v>
      </c>
      <c r="M116" s="135" t="str">
        <f t="shared" si="58"/>
        <v>A</v>
      </c>
      <c r="N116" s="125">
        <f>'Рег- 2020-2021'!AS116</f>
        <v>5.5763415754420906</v>
      </c>
      <c r="O116" s="126" t="str">
        <f t="shared" si="59"/>
        <v>A</v>
      </c>
      <c r="P116" s="136">
        <f>'Рег- 2020-2021'!AU116</f>
        <v>0.40476190476190477</v>
      </c>
      <c r="Q116" s="135" t="str">
        <f t="shared" si="60"/>
        <v>A</v>
      </c>
      <c r="R116" s="125">
        <f>'Фед- 2020-2021'!BC116</f>
        <v>0.66666666666666663</v>
      </c>
      <c r="S116" s="126" t="str">
        <f t="shared" si="61"/>
        <v>A</v>
      </c>
      <c r="T116" s="136">
        <f>'Фед- 2020-2021'!BE116</f>
        <v>7.0377141166400721</v>
      </c>
      <c r="U116" s="135" t="str">
        <f t="shared" si="62"/>
        <v>A</v>
      </c>
      <c r="V116" s="125">
        <f>'Фед- 2020-2021'!BG116</f>
        <v>0.6875</v>
      </c>
      <c r="W116" s="174" t="str">
        <f t="shared" si="63"/>
        <v>A</v>
      </c>
      <c r="X116" s="175" t="str">
        <f t="shared" si="32"/>
        <v>A</v>
      </c>
      <c r="Y116" s="523">
        <f t="shared" si="33"/>
        <v>2.5</v>
      </c>
      <c r="Z116" s="524">
        <f t="shared" si="34"/>
        <v>2</v>
      </c>
      <c r="AA116" s="524">
        <f t="shared" si="35"/>
        <v>4.2</v>
      </c>
      <c r="AB116" s="524">
        <f t="shared" si="36"/>
        <v>2</v>
      </c>
      <c r="AC116" s="524">
        <f t="shared" si="37"/>
        <v>4.2</v>
      </c>
      <c r="AD116" s="524">
        <f t="shared" si="38"/>
        <v>4.2</v>
      </c>
      <c r="AE116" s="524">
        <f t="shared" si="39"/>
        <v>4.2</v>
      </c>
      <c r="AF116" s="524">
        <f t="shared" si="40"/>
        <v>4.2</v>
      </c>
      <c r="AG116" s="524">
        <f t="shared" si="41"/>
        <v>4.2</v>
      </c>
      <c r="AH116" s="524">
        <f t="shared" si="42"/>
        <v>4.2</v>
      </c>
      <c r="AI116" s="527">
        <f t="shared" si="43"/>
        <v>3.59</v>
      </c>
    </row>
    <row r="117" spans="1:36" x14ac:dyDescent="0.25">
      <c r="A117" s="78">
        <v>2</v>
      </c>
      <c r="B117" s="83">
        <f>'Мун- 2020-2021'!B117</f>
        <v>70110</v>
      </c>
      <c r="C117" s="119" t="str">
        <f>'Мун- 2020-2021'!C117</f>
        <v>МБОУ  Гимназия № 16</v>
      </c>
      <c r="D117" s="122">
        <f>'Мун- 2020-2021'!DC117+0.005</f>
        <v>0.38</v>
      </c>
      <c r="E117" s="110" t="str">
        <f t="shared" si="54"/>
        <v>B</v>
      </c>
      <c r="F117" s="115">
        <f>'Мун- 2020-2021'!DE117</f>
        <v>0.1946514686540991</v>
      </c>
      <c r="G117" s="94" t="str">
        <f t="shared" si="55"/>
        <v>D</v>
      </c>
      <c r="H117" s="113">
        <f>'Мун- 2020-2021'!DG117</f>
        <v>0.27777777777777779</v>
      </c>
      <c r="I117" s="94" t="str">
        <f t="shared" si="56"/>
        <v>A</v>
      </c>
      <c r="J117" s="107">
        <f>'Мун- 2020-2021'!DI117</f>
        <v>3.9087947882736153E-2</v>
      </c>
      <c r="K117" s="94" t="str">
        <f t="shared" si="57"/>
        <v>D</v>
      </c>
      <c r="L117" s="127">
        <f>'Рег- 2020-2021'!AQ117</f>
        <v>0.4</v>
      </c>
      <c r="M117" s="124" t="str">
        <f t="shared" si="58"/>
        <v>A</v>
      </c>
      <c r="N117" s="127">
        <f>'Рег- 2020-2021'!AS117</f>
        <v>1.3277003751052596</v>
      </c>
      <c r="O117" s="128" t="str">
        <f t="shared" si="59"/>
        <v>B</v>
      </c>
      <c r="P117" s="90">
        <f>'Рег- 2020-2021'!AU117</f>
        <v>0.9</v>
      </c>
      <c r="Q117" s="124" t="str">
        <f t="shared" si="60"/>
        <v>A</v>
      </c>
      <c r="R117" s="132">
        <f>'Фед- 2020-2021'!BC117</f>
        <v>0.33333333333333331</v>
      </c>
      <c r="S117" s="128" t="str">
        <f t="shared" si="61"/>
        <v>A</v>
      </c>
      <c r="T117" s="130">
        <f>'Фед- 2020-2021'!BE117</f>
        <v>0.29323808819333635</v>
      </c>
      <c r="U117" s="124" t="str">
        <f t="shared" si="62"/>
        <v>D</v>
      </c>
      <c r="V117" s="132">
        <f>'Фед- 2020-2021'!BG117</f>
        <v>0.5</v>
      </c>
      <c r="W117" s="158" t="str">
        <f t="shared" si="63"/>
        <v>A</v>
      </c>
      <c r="X117" s="155" t="str">
        <f t="shared" si="32"/>
        <v>B</v>
      </c>
      <c r="Y117" s="523">
        <f t="shared" si="33"/>
        <v>2.5</v>
      </c>
      <c r="Z117" s="524">
        <f t="shared" si="34"/>
        <v>1</v>
      </c>
      <c r="AA117" s="524">
        <f t="shared" si="35"/>
        <v>4.2</v>
      </c>
      <c r="AB117" s="524">
        <f t="shared" si="36"/>
        <v>1</v>
      </c>
      <c r="AC117" s="524">
        <f t="shared" si="37"/>
        <v>4.2</v>
      </c>
      <c r="AD117" s="524">
        <f t="shared" si="38"/>
        <v>2.5</v>
      </c>
      <c r="AE117" s="524">
        <f t="shared" si="39"/>
        <v>4.2</v>
      </c>
      <c r="AF117" s="524">
        <f t="shared" si="40"/>
        <v>4.2</v>
      </c>
      <c r="AG117" s="524">
        <f t="shared" si="41"/>
        <v>1</v>
      </c>
      <c r="AH117" s="524">
        <f t="shared" si="42"/>
        <v>4.2</v>
      </c>
      <c r="AI117" s="527">
        <f t="shared" si="43"/>
        <v>2.8999999999999995</v>
      </c>
    </row>
    <row r="118" spans="1:36" x14ac:dyDescent="0.25">
      <c r="A118" s="78">
        <v>3</v>
      </c>
      <c r="B118" s="83">
        <f>'Мун- 2020-2021'!B118</f>
        <v>70021</v>
      </c>
      <c r="C118" s="119" t="str">
        <f>'Мун- 2020-2021'!C118</f>
        <v>МБОУ Лицей № 2</v>
      </c>
      <c r="D118" s="122">
        <f>'Мун- 2020-2021'!DC118</f>
        <v>0.6875</v>
      </c>
      <c r="E118" s="110" t="str">
        <f t="shared" si="54"/>
        <v>A</v>
      </c>
      <c r="F118" s="115">
        <f>'Мун- 2020-2021'!DE118</f>
        <v>7.4346047055385069</v>
      </c>
      <c r="G118" s="94" t="str">
        <f t="shared" si="55"/>
        <v>A</v>
      </c>
      <c r="H118" s="113">
        <f>'Мун- 2020-2021'!DG118</f>
        <v>1.8181818181818181E-2</v>
      </c>
      <c r="I118" s="94" t="str">
        <f t="shared" si="56"/>
        <v>D</v>
      </c>
      <c r="J118" s="107">
        <f>'Мун- 2020-2021'!DI118</f>
        <v>1.5732265446224256</v>
      </c>
      <c r="K118" s="94" t="str">
        <f t="shared" si="57"/>
        <v>A</v>
      </c>
      <c r="L118" s="127">
        <f>'Рег- 2020-2021'!AQ118</f>
        <v>0.4</v>
      </c>
      <c r="M118" s="124" t="str">
        <f t="shared" si="58"/>
        <v>A</v>
      </c>
      <c r="N118" s="127">
        <f>'Рег- 2020-2021'!AS118</f>
        <v>3.7175610502947269</v>
      </c>
      <c r="O118" s="128" t="str">
        <f t="shared" si="59"/>
        <v>A</v>
      </c>
      <c r="P118" s="90">
        <f>'Рег- 2020-2021'!AU118</f>
        <v>0.21428571428571427</v>
      </c>
      <c r="Q118" s="124" t="str">
        <f t="shared" si="60"/>
        <v>C</v>
      </c>
      <c r="R118" s="132">
        <f>'Фед- 2020-2021'!BC118</f>
        <v>0.16666666666666666</v>
      </c>
      <c r="S118" s="128" t="str">
        <f t="shared" si="61"/>
        <v>B</v>
      </c>
      <c r="T118" s="130">
        <f>'Фед- 2020-2021'!BE118</f>
        <v>0.29323808819333635</v>
      </c>
      <c r="U118" s="124" t="str">
        <f t="shared" si="62"/>
        <v>D</v>
      </c>
      <c r="V118" s="132">
        <f>'Фед- 2020-2021'!BG118</f>
        <v>0</v>
      </c>
      <c r="W118" s="158" t="str">
        <f t="shared" si="63"/>
        <v>D</v>
      </c>
      <c r="X118" s="155" t="str">
        <f t="shared" si="32"/>
        <v>B</v>
      </c>
      <c r="Y118" s="523">
        <f t="shared" si="33"/>
        <v>4.2</v>
      </c>
      <c r="Z118" s="524">
        <f t="shared" si="34"/>
        <v>4.2</v>
      </c>
      <c r="AA118" s="524">
        <f t="shared" si="35"/>
        <v>1</v>
      </c>
      <c r="AB118" s="524">
        <f t="shared" si="36"/>
        <v>4.2</v>
      </c>
      <c r="AC118" s="524">
        <f t="shared" si="37"/>
        <v>4.2</v>
      </c>
      <c r="AD118" s="524">
        <f t="shared" si="38"/>
        <v>4.2</v>
      </c>
      <c r="AE118" s="524">
        <f t="shared" si="39"/>
        <v>2</v>
      </c>
      <c r="AF118" s="524">
        <f t="shared" si="40"/>
        <v>2.5</v>
      </c>
      <c r="AG118" s="524">
        <f t="shared" si="41"/>
        <v>1</v>
      </c>
      <c r="AH118" s="524">
        <f t="shared" si="42"/>
        <v>1</v>
      </c>
      <c r="AI118" s="527">
        <f t="shared" si="43"/>
        <v>2.85</v>
      </c>
    </row>
    <row r="119" spans="1:36" x14ac:dyDescent="0.25">
      <c r="A119" s="78">
        <v>4</v>
      </c>
      <c r="B119" s="83">
        <f>'Мун- 2020-2021'!B119</f>
        <v>70040</v>
      </c>
      <c r="C119" s="119" t="str">
        <f>'Мун- 2020-2021'!C119</f>
        <v>МБОУ СШ № 4</v>
      </c>
      <c r="D119" s="122">
        <f>'Мун- 2020-2021'!DC119+0.005</f>
        <v>0.38</v>
      </c>
      <c r="E119" s="110" t="str">
        <f t="shared" si="54"/>
        <v>B</v>
      </c>
      <c r="F119" s="115">
        <f>'Мун- 2020-2021'!DE119</f>
        <v>0.14058161625018267</v>
      </c>
      <c r="G119" s="94" t="str">
        <f t="shared" si="55"/>
        <v>D</v>
      </c>
      <c r="H119" s="113">
        <f>'Мун- 2020-2021'!DG119</f>
        <v>0.15384615384615385</v>
      </c>
      <c r="I119" s="94" t="str">
        <f t="shared" si="56"/>
        <v>B</v>
      </c>
      <c r="J119" s="107">
        <f>'Мун- 2020-2021'!DI119</f>
        <v>4.3046357615894038E-2</v>
      </c>
      <c r="K119" s="94" t="str">
        <f t="shared" si="57"/>
        <v>D</v>
      </c>
      <c r="L119" s="127">
        <f>'Рег- 2020-2021'!AQ119</f>
        <v>0.2</v>
      </c>
      <c r="M119" s="124" t="str">
        <f t="shared" si="58"/>
        <v>C</v>
      </c>
      <c r="N119" s="127">
        <f>'Рег- 2020-2021'!AS119</f>
        <v>0.26554007502105192</v>
      </c>
      <c r="O119" s="128" t="str">
        <f t="shared" si="59"/>
        <v>D</v>
      </c>
      <c r="P119" s="90">
        <f>'Рег- 2020-2021'!AU119</f>
        <v>0.5</v>
      </c>
      <c r="Q119" s="124" t="str">
        <f t="shared" si="60"/>
        <v>A</v>
      </c>
      <c r="R119" s="132">
        <f>'Фед- 2020-2021'!BC119</f>
        <v>0</v>
      </c>
      <c r="S119" s="128" t="str">
        <f t="shared" si="61"/>
        <v>D</v>
      </c>
      <c r="T119" s="130">
        <f>'Фед- 2020-2021'!BE119</f>
        <v>1.4661904409666817E-4</v>
      </c>
      <c r="U119" s="124" t="str">
        <f t="shared" si="62"/>
        <v>D</v>
      </c>
      <c r="V119" s="132">
        <f>'Фед- 2020-2021'!BG119</f>
        <v>0</v>
      </c>
      <c r="W119" s="158" t="str">
        <f t="shared" si="63"/>
        <v>D</v>
      </c>
      <c r="X119" s="155" t="str">
        <f t="shared" si="32"/>
        <v>C</v>
      </c>
      <c r="Y119" s="523">
        <f t="shared" si="33"/>
        <v>2.5</v>
      </c>
      <c r="Z119" s="524">
        <f t="shared" si="34"/>
        <v>1</v>
      </c>
      <c r="AA119" s="524">
        <f t="shared" si="35"/>
        <v>2.5</v>
      </c>
      <c r="AB119" s="524">
        <f t="shared" si="36"/>
        <v>1</v>
      </c>
      <c r="AC119" s="524">
        <f t="shared" si="37"/>
        <v>2</v>
      </c>
      <c r="AD119" s="524">
        <f t="shared" si="38"/>
        <v>1</v>
      </c>
      <c r="AE119" s="524">
        <f t="shared" si="39"/>
        <v>4.2</v>
      </c>
      <c r="AF119" s="524">
        <f t="shared" si="40"/>
        <v>1</v>
      </c>
      <c r="AG119" s="524">
        <f t="shared" si="41"/>
        <v>1</v>
      </c>
      <c r="AH119" s="524">
        <f t="shared" si="42"/>
        <v>1</v>
      </c>
      <c r="AI119" s="527">
        <f t="shared" si="43"/>
        <v>1.72</v>
      </c>
    </row>
    <row r="120" spans="1:36" x14ac:dyDescent="0.25">
      <c r="A120" s="78">
        <v>5</v>
      </c>
      <c r="B120" s="83">
        <f>'Мун- 2020-2021'!B120</f>
        <v>70100</v>
      </c>
      <c r="C120" s="119" t="str">
        <f>'Мун- 2020-2021'!C120</f>
        <v>МБОУ СШ № 10</v>
      </c>
      <c r="D120" s="122">
        <f>'Мун- 2020-2021'!DC120</f>
        <v>0.5</v>
      </c>
      <c r="E120" s="110" t="str">
        <f t="shared" si="54"/>
        <v>B</v>
      </c>
      <c r="F120" s="115">
        <f>'Мун- 2020-2021'!DE120</f>
        <v>1.4112231477422184</v>
      </c>
      <c r="G120" s="94" t="str">
        <f t="shared" si="55"/>
        <v>B</v>
      </c>
      <c r="H120" s="113">
        <f>'Мун- 2020-2021'!DG120</f>
        <v>0.11877394636015326</v>
      </c>
      <c r="I120" s="94" t="str">
        <f t="shared" si="56"/>
        <v>B</v>
      </c>
      <c r="J120" s="107">
        <f>'Мун- 2020-2021'!DI120</f>
        <v>0.26551373346897256</v>
      </c>
      <c r="K120" s="94" t="str">
        <f t="shared" si="57"/>
        <v>A</v>
      </c>
      <c r="L120" s="127">
        <f>'Рег- 2020-2021'!AQ120</f>
        <v>0.2</v>
      </c>
      <c r="M120" s="124" t="str">
        <f t="shared" si="58"/>
        <v>C</v>
      </c>
      <c r="N120" s="127">
        <f>'Рег- 2020-2021'!AS120</f>
        <v>3.1864809002526231</v>
      </c>
      <c r="O120" s="128" t="str">
        <f t="shared" si="59"/>
        <v>A</v>
      </c>
      <c r="P120" s="90">
        <f>'Рег- 2020-2021'!AU120</f>
        <v>0.29166666666666669</v>
      </c>
      <c r="Q120" s="124" t="str">
        <f t="shared" si="60"/>
        <v>B</v>
      </c>
      <c r="R120" s="132">
        <f>'Фед- 2020-2021'!BC120</f>
        <v>0.83333333333333337</v>
      </c>
      <c r="S120" s="128" t="str">
        <f t="shared" si="61"/>
        <v>A</v>
      </c>
      <c r="T120" s="130">
        <f>'Фед- 2020-2021'!BE120</f>
        <v>1.1729523527733454</v>
      </c>
      <c r="U120" s="124" t="str">
        <f t="shared" si="62"/>
        <v>B</v>
      </c>
      <c r="V120" s="132">
        <f>'Фед- 2020-2021'!BG120</f>
        <v>0.75</v>
      </c>
      <c r="W120" s="158" t="str">
        <f t="shared" si="63"/>
        <v>A</v>
      </c>
      <c r="X120" s="155" t="str">
        <f t="shared" si="32"/>
        <v>B</v>
      </c>
      <c r="Y120" s="523">
        <f t="shared" si="33"/>
        <v>2.5</v>
      </c>
      <c r="Z120" s="524">
        <f t="shared" si="34"/>
        <v>2.5</v>
      </c>
      <c r="AA120" s="524">
        <f t="shared" si="35"/>
        <v>2.5</v>
      </c>
      <c r="AB120" s="524">
        <f t="shared" si="36"/>
        <v>4.2</v>
      </c>
      <c r="AC120" s="524">
        <f t="shared" si="37"/>
        <v>2</v>
      </c>
      <c r="AD120" s="524">
        <f t="shared" si="38"/>
        <v>4.2</v>
      </c>
      <c r="AE120" s="524">
        <f t="shared" si="39"/>
        <v>2.5</v>
      </c>
      <c r="AF120" s="524">
        <f t="shared" si="40"/>
        <v>4.2</v>
      </c>
      <c r="AG120" s="524">
        <f t="shared" si="41"/>
        <v>2.5</v>
      </c>
      <c r="AH120" s="524">
        <f t="shared" si="42"/>
        <v>4.2</v>
      </c>
      <c r="AI120" s="527">
        <f t="shared" si="43"/>
        <v>3.13</v>
      </c>
    </row>
    <row r="121" spans="1:36" x14ac:dyDescent="0.25">
      <c r="A121" s="78">
        <v>6</v>
      </c>
      <c r="B121" s="83">
        <f>'Мун- 2020-2021'!B121</f>
        <v>70270</v>
      </c>
      <c r="C121" s="119" t="str">
        <f>'Мун- 2020-2021'!C121</f>
        <v>МБОУ СШ № 27</v>
      </c>
      <c r="D121" s="122">
        <f>'Мун- 2020-2021'!DC121+0.005</f>
        <v>0.38</v>
      </c>
      <c r="E121" s="110" t="str">
        <f t="shared" si="54"/>
        <v>B</v>
      </c>
      <c r="F121" s="115">
        <f>'Мун- 2020-2021'!DE121</f>
        <v>9.7325734327049551E-2</v>
      </c>
      <c r="G121" s="94" t="str">
        <f t="shared" si="55"/>
        <v>D</v>
      </c>
      <c r="H121" s="113">
        <f>'Мун- 2020-2021'!DG121</f>
        <v>0.22222222222222221</v>
      </c>
      <c r="I121" s="94" t="str">
        <f t="shared" si="56"/>
        <v>A</v>
      </c>
      <c r="J121" s="107">
        <f>'Мун- 2020-2021'!DI121+0.001</f>
        <v>2.7470588235294118E-2</v>
      </c>
      <c r="K121" s="94" t="str">
        <f t="shared" si="57"/>
        <v>D</v>
      </c>
      <c r="L121" s="127">
        <f>'Рег- 2020-2021'!AQ121</f>
        <v>0</v>
      </c>
      <c r="M121" s="124" t="str">
        <f t="shared" si="58"/>
        <v>D</v>
      </c>
      <c r="N121" s="127">
        <f>'Рег- 2020-2021'!AS121</f>
        <v>1.3277003751052595E-4</v>
      </c>
      <c r="O121" s="128" t="str">
        <f t="shared" si="59"/>
        <v>D</v>
      </c>
      <c r="P121" s="90">
        <f>'Рег- 2020-2021'!AU121</f>
        <v>0</v>
      </c>
      <c r="Q121" s="124" t="str">
        <f t="shared" si="60"/>
        <v>D</v>
      </c>
      <c r="R121" s="132">
        <f>'Фед- 2020-2021'!BC121</f>
        <v>0</v>
      </c>
      <c r="S121" s="128" t="str">
        <f t="shared" si="61"/>
        <v>D</v>
      </c>
      <c r="T121" s="130">
        <f>'Фед- 2020-2021'!BE121</f>
        <v>1.4661904409666817E-4</v>
      </c>
      <c r="U121" s="124" t="str">
        <f t="shared" si="62"/>
        <v>D</v>
      </c>
      <c r="V121" s="132">
        <f>'Фед- 2020-2021'!BG121</f>
        <v>0</v>
      </c>
      <c r="W121" s="158" t="str">
        <f t="shared" si="63"/>
        <v>D</v>
      </c>
      <c r="X121" s="155" t="str">
        <f t="shared" si="32"/>
        <v>D</v>
      </c>
      <c r="Y121" s="523">
        <f t="shared" si="33"/>
        <v>2.5</v>
      </c>
      <c r="Z121" s="524">
        <f t="shared" si="34"/>
        <v>1</v>
      </c>
      <c r="AA121" s="524">
        <f t="shared" si="35"/>
        <v>4.2</v>
      </c>
      <c r="AB121" s="524">
        <f t="shared" si="36"/>
        <v>1</v>
      </c>
      <c r="AC121" s="524">
        <f t="shared" si="37"/>
        <v>1</v>
      </c>
      <c r="AD121" s="524">
        <f t="shared" si="38"/>
        <v>1</v>
      </c>
      <c r="AE121" s="524">
        <f t="shared" si="39"/>
        <v>1</v>
      </c>
      <c r="AF121" s="524">
        <f t="shared" si="40"/>
        <v>1</v>
      </c>
      <c r="AG121" s="524">
        <f t="shared" si="41"/>
        <v>1</v>
      </c>
      <c r="AH121" s="524">
        <f t="shared" si="42"/>
        <v>1</v>
      </c>
      <c r="AI121" s="527">
        <f t="shared" si="43"/>
        <v>1.47</v>
      </c>
    </row>
    <row r="122" spans="1:36" x14ac:dyDescent="0.25">
      <c r="A122" s="187">
        <v>7</v>
      </c>
      <c r="B122" s="83">
        <f>'Мун- 2020-2021'!B122</f>
        <v>70510</v>
      </c>
      <c r="C122" s="119" t="str">
        <f>'Мун- 2020-2021'!C122</f>
        <v>МБОУ СШ № 51</v>
      </c>
      <c r="D122" s="122">
        <f>'Мун- 2020-2021'!DC122</f>
        <v>0.25</v>
      </c>
      <c r="E122" s="110" t="str">
        <f t="shared" si="54"/>
        <v>C</v>
      </c>
      <c r="F122" s="115">
        <f>'Мун- 2020-2021'!DE122</f>
        <v>7.0290808125091336E-2</v>
      </c>
      <c r="G122" s="167" t="str">
        <f t="shared" si="55"/>
        <v>D</v>
      </c>
      <c r="H122" s="113">
        <f>'Мун- 2020-2021'!DG122</f>
        <v>0</v>
      </c>
      <c r="I122" s="167" t="str">
        <f t="shared" si="56"/>
        <v>D</v>
      </c>
      <c r="J122" s="127">
        <f>'Мун- 2020-2021'!DI122</f>
        <v>3.0023094688221709E-2</v>
      </c>
      <c r="K122" s="167" t="str">
        <f t="shared" si="57"/>
        <v>D</v>
      </c>
      <c r="L122" s="127">
        <f>'Рег- 2020-2021'!AQ122</f>
        <v>0</v>
      </c>
      <c r="M122" s="124" t="str">
        <f t="shared" si="58"/>
        <v>D</v>
      </c>
      <c r="N122" s="127">
        <f>'Рег- 2020-2021'!AS122</f>
        <v>1.3277003751052595E-4</v>
      </c>
      <c r="O122" s="128" t="str">
        <f t="shared" si="59"/>
        <v>D</v>
      </c>
      <c r="P122" s="90">
        <f>'Рег- 2020-2021'!AU122</f>
        <v>0</v>
      </c>
      <c r="Q122" s="124" t="str">
        <f t="shared" si="60"/>
        <v>D</v>
      </c>
      <c r="R122" s="127">
        <f>'Фед- 2020-2021'!BC122</f>
        <v>0</v>
      </c>
      <c r="S122" s="128" t="str">
        <f t="shared" si="61"/>
        <v>D</v>
      </c>
      <c r="T122" s="90">
        <f>'Фед- 2020-2021'!BE122</f>
        <v>1.4661904409666817E-4</v>
      </c>
      <c r="U122" s="124" t="str">
        <f t="shared" si="62"/>
        <v>D</v>
      </c>
      <c r="V122" s="127">
        <f>'Фед- 2020-2021'!BG122</f>
        <v>0</v>
      </c>
      <c r="W122" s="158" t="str">
        <f t="shared" si="63"/>
        <v>D</v>
      </c>
      <c r="X122" s="155" t="str">
        <f t="shared" si="32"/>
        <v>D</v>
      </c>
      <c r="Y122" s="523">
        <f t="shared" si="33"/>
        <v>2</v>
      </c>
      <c r="Z122" s="524">
        <f t="shared" si="34"/>
        <v>1</v>
      </c>
      <c r="AA122" s="524">
        <f t="shared" si="35"/>
        <v>1</v>
      </c>
      <c r="AB122" s="524">
        <f t="shared" si="36"/>
        <v>1</v>
      </c>
      <c r="AC122" s="524">
        <f t="shared" si="37"/>
        <v>1</v>
      </c>
      <c r="AD122" s="524">
        <f t="shared" si="38"/>
        <v>1</v>
      </c>
      <c r="AE122" s="524">
        <f t="shared" si="39"/>
        <v>1</v>
      </c>
      <c r="AF122" s="524">
        <f t="shared" si="40"/>
        <v>1</v>
      </c>
      <c r="AG122" s="524">
        <f t="shared" si="41"/>
        <v>1</v>
      </c>
      <c r="AH122" s="524">
        <f t="shared" si="42"/>
        <v>1</v>
      </c>
      <c r="AI122" s="527">
        <f t="shared" si="43"/>
        <v>1.1000000000000001</v>
      </c>
    </row>
    <row r="123" spans="1:36" s="585" customFormat="1" ht="16.5" customHeight="1" x14ac:dyDescent="0.25">
      <c r="A123" s="78">
        <v>8</v>
      </c>
      <c r="B123" s="586">
        <v>10880</v>
      </c>
      <c r="C123" s="561" t="s">
        <v>201</v>
      </c>
      <c r="D123" s="122">
        <f>'Мун- 2020-2021'!DC123</f>
        <v>0.625</v>
      </c>
      <c r="E123" s="110" t="str">
        <f t="shared" si="54"/>
        <v>A</v>
      </c>
      <c r="F123" s="115">
        <f>'Мун- 2020-2021'!DE123</f>
        <v>15.020604997807979</v>
      </c>
      <c r="G123" s="167" t="str">
        <f t="shared" si="55"/>
        <v>A</v>
      </c>
      <c r="H123" s="113">
        <f>'Мун- 2020-2021'!DG123</f>
        <v>3.2397408207343412E-3</v>
      </c>
      <c r="I123" s="167" t="str">
        <f t="shared" si="56"/>
        <v>D</v>
      </c>
      <c r="J123" s="127">
        <f>'Мун- 2020-2021'!DI123+0.002</f>
        <v>0.82219486271036313</v>
      </c>
      <c r="K123" s="167" t="str">
        <f t="shared" si="57"/>
        <v>A</v>
      </c>
      <c r="L123" s="90">
        <f>'Рег- 2020-2021'!AQ123</f>
        <v>0.2</v>
      </c>
      <c r="M123" s="124" t="str">
        <f t="shared" si="58"/>
        <v>C</v>
      </c>
      <c r="N123" s="127">
        <f>'Рег- 2020-2021'!AS123</f>
        <v>0.53108015004210385</v>
      </c>
      <c r="O123" s="128" t="str">
        <f t="shared" si="59"/>
        <v>C</v>
      </c>
      <c r="P123" s="90">
        <f>'Рег- 2020-2021'!AU123</f>
        <v>0</v>
      </c>
      <c r="Q123" s="124" t="str">
        <f t="shared" si="60"/>
        <v>D</v>
      </c>
      <c r="R123" s="127">
        <f>'Фед- 2020-2021'!BC123</f>
        <v>0.33333333333333331</v>
      </c>
      <c r="S123" s="128" t="str">
        <f t="shared" si="61"/>
        <v>A</v>
      </c>
      <c r="T123" s="90">
        <f>'Фед- 2020-2021'!BE123</f>
        <v>0.73309522048334086</v>
      </c>
      <c r="U123" s="124" t="str">
        <f t="shared" si="62"/>
        <v>C</v>
      </c>
      <c r="V123" s="127">
        <f>'Фед- 2020-2021'!BG123</f>
        <v>0.4</v>
      </c>
      <c r="W123" s="158" t="str">
        <f t="shared" si="63"/>
        <v>A</v>
      </c>
      <c r="X123" s="587" t="str">
        <f t="shared" ref="X123" si="82">IF(AI123&gt;=3.5,"A",IF(AI123&gt;=2.5,"B",IF(AI123&gt;=1.5,"C","D")))</f>
        <v>B</v>
      </c>
      <c r="Y123" s="523">
        <f t="shared" ref="Y123" si="83">IF(E123="A",4.2,IF(E123="B",2.5,IF(E123="C",2,1)))</f>
        <v>4.2</v>
      </c>
      <c r="Z123" s="524">
        <f t="shared" ref="Z123" si="84">IF(G123="A",4.2,IF(G123="B",2.5,IF(G123="C",2,1)))</f>
        <v>4.2</v>
      </c>
      <c r="AA123" s="524">
        <f t="shared" ref="AA123" si="85">IF(I123="A",4.2,IF(I123="B",2.5,IF(I123="C",2,1)))</f>
        <v>1</v>
      </c>
      <c r="AB123" s="524">
        <f t="shared" ref="AB123" si="86">IF(K123="A",4.2,IF(K123="B",2.5,IF(K123="C",2,1)))</f>
        <v>4.2</v>
      </c>
      <c r="AC123" s="524">
        <f t="shared" ref="AC123" si="87">IF(M123="A",4.2,IF(M123="B",2.5,IF(M123="C",2,1)))</f>
        <v>2</v>
      </c>
      <c r="AD123" s="524">
        <f t="shared" ref="AD123" si="88">IF(O123="A",4.2,IF(O123="B",2.5,IF(O123="C",2,1)))</f>
        <v>2</v>
      </c>
      <c r="AE123" s="524">
        <f t="shared" ref="AE123" si="89">IF(Q123="A",4.2,IF(Q123="B",2.5,IF(Q123="C",2,1)))</f>
        <v>1</v>
      </c>
      <c r="AF123" s="524">
        <f t="shared" ref="AF123" si="90">IF(S123="A",4.2,IF(S123="B",2.5,IF(S123="C",2,1)))</f>
        <v>4.2</v>
      </c>
      <c r="AG123" s="524">
        <f t="shared" ref="AG123" si="91">IF(U123="A",4.2,IF(U123="B",2.5,IF(U123="C",2,1)))</f>
        <v>2</v>
      </c>
      <c r="AH123" s="524">
        <f t="shared" ref="AH123" si="92">IF(W123="A",4.2,IF(W123="B",2.5,IF(W123="C",2,1)))</f>
        <v>4.2</v>
      </c>
      <c r="AI123" s="527">
        <f t="shared" ref="AI123" si="93">AVERAGE(Y123:AH123)</f>
        <v>2.9</v>
      </c>
    </row>
    <row r="124" spans="1:36" ht="15.75" thickBot="1" x14ac:dyDescent="0.3">
      <c r="A124" s="160">
        <v>9</v>
      </c>
      <c r="B124" s="176">
        <f>'Мун- 2020-2021'!B124</f>
        <v>10890</v>
      </c>
      <c r="C124" s="177" t="str">
        <f>'Мун- 2020-2021'!C124</f>
        <v>МАОУ СШ № 155</v>
      </c>
      <c r="D124" s="178">
        <f>'Мун- 2020-2021'!DC124</f>
        <v>0.5</v>
      </c>
      <c r="E124" s="179" t="str">
        <f t="shared" si="54"/>
        <v>B</v>
      </c>
      <c r="F124" s="180">
        <f>'Мун- 2020-2021'!DE124</f>
        <v>9.7325734327049551E-2</v>
      </c>
      <c r="G124" s="181" t="str">
        <f t="shared" si="55"/>
        <v>D</v>
      </c>
      <c r="H124" s="182">
        <f>'Мун- 2020-2021'!DG124</f>
        <v>0.16666666666666666</v>
      </c>
      <c r="I124" s="181" t="str">
        <f t="shared" si="56"/>
        <v>A</v>
      </c>
      <c r="J124" s="146">
        <f>'Мун- 2020-2021'!DI124</f>
        <v>1.1501597444089457E-2</v>
      </c>
      <c r="K124" s="181" t="str">
        <f t="shared" si="57"/>
        <v>D</v>
      </c>
      <c r="L124" s="147">
        <f>'Рег- 2020-2021'!AQ124</f>
        <v>0.2</v>
      </c>
      <c r="M124" s="183" t="str">
        <f t="shared" si="58"/>
        <v>C</v>
      </c>
      <c r="N124" s="146">
        <f>'Рег- 2020-2021'!AS124</f>
        <v>0.13290280754803646</v>
      </c>
      <c r="O124" s="184" t="str">
        <f t="shared" si="59"/>
        <v>D</v>
      </c>
      <c r="P124" s="147">
        <f>'Рег- 2020-2021'!AU124</f>
        <v>0</v>
      </c>
      <c r="Q124" s="183" t="str">
        <f t="shared" si="60"/>
        <v>D</v>
      </c>
      <c r="R124" s="146">
        <f>'Фед- 2020-2021'!BC124</f>
        <v>0</v>
      </c>
      <c r="S124" s="184" t="str">
        <f t="shared" si="61"/>
        <v>D</v>
      </c>
      <c r="T124" s="147">
        <f>'Фед- 2020-2021'!BE124</f>
        <v>1.4661904409666817E-4</v>
      </c>
      <c r="U124" s="183" t="str">
        <f t="shared" si="62"/>
        <v>D</v>
      </c>
      <c r="V124" s="146">
        <f>'Фед- 2020-2021'!BG124</f>
        <v>0</v>
      </c>
      <c r="W124" s="185" t="str">
        <f t="shared" si="63"/>
        <v>D</v>
      </c>
      <c r="X124" s="186" t="str">
        <f>IF(AI124&gt;=3.5,"A",IF(AI124&gt;=2.5,"B",IF(AI124&gt;=1.5,"C","D")))</f>
        <v>C</v>
      </c>
      <c r="Y124" s="521">
        <f>IF(E124="A",4.2,IF(E124="B",2.5,IF(E124="C",2,1)))</f>
        <v>2.5</v>
      </c>
      <c r="Z124" s="522">
        <f>IF(G124="A",4.2,IF(G124="B",2.5,IF(G124="C",2,1)))</f>
        <v>1</v>
      </c>
      <c r="AA124" s="522">
        <f>IF(I124="A",4.2,IF(I124="B",2.5,IF(I124="C",2,1)))</f>
        <v>4.2</v>
      </c>
      <c r="AB124" s="522">
        <f>IF(K124="A",4.2,IF(K124="B",2.5,IF(K124="C",2,1)))</f>
        <v>1</v>
      </c>
      <c r="AC124" s="522">
        <f>IF(M124="A",4.2,IF(M124="B",2.5,IF(M124="C",2,1)))</f>
        <v>2</v>
      </c>
      <c r="AD124" s="522">
        <f>IF(O124="A",4.2,IF(O124="B",2.5,IF(O124="C",2,1)))</f>
        <v>1</v>
      </c>
      <c r="AE124" s="522">
        <f>IF(Q124="A",4.2,IF(Q124="B",2.5,IF(Q124="C",2,1)))</f>
        <v>1</v>
      </c>
      <c r="AF124" s="522">
        <f>IF(S124="A",4.2,IF(S124="B",2.5,IF(S124="C",2,1)))</f>
        <v>1</v>
      </c>
      <c r="AG124" s="522">
        <f>IF(U124="A",4.2,IF(U124="B",2.5,IF(U124="C",2,1)))</f>
        <v>1</v>
      </c>
      <c r="AH124" s="522">
        <f>IF(W124="A",4.2,IF(W124="B",2.5,IF(W124="C",2,1)))</f>
        <v>1</v>
      </c>
      <c r="AI124" s="526">
        <f>AVERAGE(Y124:AH124)</f>
        <v>1.5699999999999998</v>
      </c>
    </row>
    <row r="125" spans="1:36" ht="16.5" thickBot="1" x14ac:dyDescent="0.3">
      <c r="A125" s="35">
        <f>A7+A17+A30+A48+A68+A82+A113+A124</f>
        <v>110</v>
      </c>
      <c r="B125" s="36"/>
      <c r="C125" s="589" t="s">
        <v>126</v>
      </c>
      <c r="D125" s="91">
        <f>'Мун- 2020-2021'!DC125</f>
        <v>0.37894144144144143</v>
      </c>
      <c r="E125" s="42"/>
      <c r="F125" s="91">
        <f>'Мун- 2020-2021'!DE125</f>
        <v>1</v>
      </c>
      <c r="G125" s="42"/>
      <c r="H125" s="91">
        <f>'Мун- 2020-2021'!DG125</f>
        <v>0.10811016479382828</v>
      </c>
      <c r="I125" s="4"/>
      <c r="J125" s="92">
        <f>'Мун- 2020-2021'!DI125</f>
        <v>0.15285221418959088</v>
      </c>
      <c r="K125" s="4"/>
      <c r="L125" s="91">
        <f>'Рег- 2020-2021'!AQ125</f>
        <v>0.20900900900900882</v>
      </c>
      <c r="M125" s="4"/>
      <c r="N125" s="91">
        <f>'Рег- 2020-2021'!AS125</f>
        <v>0.99999999999999967</v>
      </c>
      <c r="O125" s="4"/>
      <c r="P125" s="91">
        <f>'Рег- 2020-2021'!AU125</f>
        <v>0.26668018901362622</v>
      </c>
      <c r="Q125" s="4"/>
      <c r="R125" s="91">
        <f>'Фед- 2020-2021'!BC125</f>
        <v>0.14714714714714713</v>
      </c>
      <c r="S125" s="4"/>
      <c r="T125" s="91">
        <f>'Фед- 2020-2021'!BE125</f>
        <v>0.99999999999999944</v>
      </c>
      <c r="U125" s="4"/>
      <c r="V125" s="91">
        <f>'Фед- 2020-2021'!BG125</f>
        <v>0.23126602794053733</v>
      </c>
      <c r="W125" s="5"/>
      <c r="X125" s="40"/>
      <c r="Z125" s="44"/>
      <c r="AA125" s="44"/>
      <c r="AB125" s="44"/>
      <c r="AC125" s="44"/>
      <c r="AD125" s="45">
        <f>AVERAGE(AD7:AD121)</f>
        <v>1.7565217391304342</v>
      </c>
    </row>
    <row r="126" spans="1:36" x14ac:dyDescent="0.25">
      <c r="A126" s="22"/>
      <c r="B126" s="22"/>
      <c r="C126" s="41" t="s">
        <v>187</v>
      </c>
      <c r="D126" s="148">
        <f>(D125+D125/2)</f>
        <v>0.56841216216216217</v>
      </c>
      <c r="E126" s="148"/>
      <c r="F126" s="148">
        <f t="shared" ref="F126:V126" si="94">F125+F125/2</f>
        <v>1.5</v>
      </c>
      <c r="G126" s="148"/>
      <c r="H126" s="148">
        <f t="shared" si="94"/>
        <v>0.16216524719074241</v>
      </c>
      <c r="I126" s="148"/>
      <c r="J126" s="148">
        <f t="shared" si="94"/>
        <v>0.22927832128438633</v>
      </c>
      <c r="K126" s="148"/>
      <c r="L126" s="148">
        <f t="shared" si="94"/>
        <v>0.3135135135135132</v>
      </c>
      <c r="M126" s="148"/>
      <c r="N126" s="148">
        <f t="shared" si="94"/>
        <v>1.4999999999999996</v>
      </c>
      <c r="O126" s="148"/>
      <c r="P126" s="148">
        <f t="shared" si="94"/>
        <v>0.40002028352043933</v>
      </c>
      <c r="Q126" s="148"/>
      <c r="R126" s="148">
        <f t="shared" si="94"/>
        <v>0.22072072072072069</v>
      </c>
      <c r="S126" s="148"/>
      <c r="T126" s="148">
        <f t="shared" si="94"/>
        <v>1.4999999999999991</v>
      </c>
      <c r="U126" s="148"/>
      <c r="V126" s="148">
        <f t="shared" si="94"/>
        <v>0.34689904191080601</v>
      </c>
      <c r="W126" s="5"/>
      <c r="X126" s="40"/>
      <c r="Z126" s="44"/>
      <c r="AA126" s="44"/>
      <c r="AB126" s="44"/>
      <c r="AC126" s="44"/>
      <c r="AD126" s="46">
        <v>0.45</v>
      </c>
    </row>
    <row r="127" spans="1:36" x14ac:dyDescent="0.25">
      <c r="A127" s="22"/>
      <c r="B127" s="22"/>
      <c r="C127" s="87" t="s">
        <v>188</v>
      </c>
      <c r="D127" s="149">
        <f>D125</f>
        <v>0.37894144144144143</v>
      </c>
      <c r="E127" s="149"/>
      <c r="F127" s="149">
        <f t="shared" ref="F127:V127" si="95">F125</f>
        <v>1</v>
      </c>
      <c r="G127" s="149"/>
      <c r="H127" s="149">
        <f t="shared" si="95"/>
        <v>0.10811016479382828</v>
      </c>
      <c r="I127" s="149"/>
      <c r="J127" s="149">
        <f t="shared" si="95"/>
        <v>0.15285221418959088</v>
      </c>
      <c r="K127" s="149"/>
      <c r="L127" s="149">
        <f t="shared" si="95"/>
        <v>0.20900900900900882</v>
      </c>
      <c r="M127" s="149"/>
      <c r="N127" s="149">
        <f t="shared" si="95"/>
        <v>0.99999999999999967</v>
      </c>
      <c r="O127" s="149"/>
      <c r="P127" s="149">
        <f t="shared" si="95"/>
        <v>0.26668018901362622</v>
      </c>
      <c r="Q127" s="149"/>
      <c r="R127" s="149">
        <f t="shared" si="95"/>
        <v>0.14714714714714713</v>
      </c>
      <c r="S127" s="149"/>
      <c r="T127" s="149">
        <f t="shared" si="95"/>
        <v>0.99999999999999944</v>
      </c>
      <c r="U127" s="149"/>
      <c r="V127" s="149">
        <f t="shared" si="95"/>
        <v>0.23126602794053733</v>
      </c>
      <c r="W127" s="5"/>
      <c r="X127" s="40"/>
      <c r="Z127" s="44"/>
      <c r="AA127" s="44"/>
      <c r="AB127" s="44"/>
      <c r="AC127" s="44"/>
      <c r="AD127" s="46">
        <v>0.33</v>
      </c>
    </row>
    <row r="128" spans="1:36" x14ac:dyDescent="0.25">
      <c r="A128" s="22"/>
      <c r="B128" s="22"/>
      <c r="C128" s="41" t="s">
        <v>189</v>
      </c>
      <c r="D128" s="149">
        <f>D125-D125/2</f>
        <v>0.18947072072072071</v>
      </c>
      <c r="E128" s="149"/>
      <c r="F128" s="149">
        <f t="shared" ref="F128:V128" si="96">F125-F125/2</f>
        <v>0.5</v>
      </c>
      <c r="G128" s="149"/>
      <c r="H128" s="149">
        <f t="shared" si="96"/>
        <v>5.4055082396914138E-2</v>
      </c>
      <c r="I128" s="149"/>
      <c r="J128" s="149">
        <f t="shared" si="96"/>
        <v>7.6426107094795442E-2</v>
      </c>
      <c r="K128" s="149"/>
      <c r="L128" s="149">
        <f t="shared" si="96"/>
        <v>0.10450450450450441</v>
      </c>
      <c r="M128" s="149"/>
      <c r="N128" s="149">
        <f t="shared" si="96"/>
        <v>0.49999999999999983</v>
      </c>
      <c r="O128" s="149"/>
      <c r="P128" s="149">
        <f t="shared" si="96"/>
        <v>0.13334009450681311</v>
      </c>
      <c r="Q128" s="149"/>
      <c r="R128" s="149">
        <f t="shared" si="96"/>
        <v>7.3573573573573567E-2</v>
      </c>
      <c r="S128" s="149"/>
      <c r="T128" s="149">
        <f t="shared" si="96"/>
        <v>0.49999999999999972</v>
      </c>
      <c r="U128" s="149"/>
      <c r="V128" s="149">
        <f t="shared" si="96"/>
        <v>0.11563301397026866</v>
      </c>
      <c r="W128" s="5"/>
      <c r="X128" s="5"/>
      <c r="Z128" s="44"/>
      <c r="AA128" s="44"/>
      <c r="AB128" s="44"/>
      <c r="AC128" s="44"/>
      <c r="AD128" s="46">
        <v>0.15</v>
      </c>
    </row>
    <row r="129" spans="2:24" x14ac:dyDescent="0.25">
      <c r="T129" s="43"/>
    </row>
    <row r="130" spans="2:24" x14ac:dyDescent="0.25">
      <c r="D130" s="3" t="s">
        <v>115</v>
      </c>
      <c r="E130" s="6" t="s">
        <v>186</v>
      </c>
      <c r="F130" s="88"/>
      <c r="G130" s="89"/>
      <c r="H130" s="88"/>
      <c r="I130" s="89"/>
      <c r="J130" s="89"/>
      <c r="K130" s="89"/>
      <c r="L130" s="88"/>
      <c r="M130" s="150"/>
      <c r="N130" s="88"/>
      <c r="O130" s="150"/>
      <c r="P130" s="88"/>
      <c r="Q130" s="151"/>
      <c r="R130" s="88"/>
      <c r="S130" s="150"/>
      <c r="T130" s="88"/>
      <c r="U130" s="150"/>
      <c r="V130" s="88"/>
      <c r="W130" s="37"/>
      <c r="X130" s="6"/>
    </row>
    <row r="131" spans="2:24" x14ac:dyDescent="0.25">
      <c r="B131" s="34"/>
      <c r="D131" s="9" t="s">
        <v>117</v>
      </c>
      <c r="E131" s="6" t="s">
        <v>183</v>
      </c>
      <c r="F131" s="88"/>
      <c r="G131" s="89"/>
      <c r="H131" s="88"/>
      <c r="I131" s="89"/>
      <c r="J131" s="89"/>
      <c r="K131" s="89"/>
      <c r="L131" s="88"/>
      <c r="M131" s="150"/>
      <c r="N131" s="88"/>
      <c r="O131" s="150"/>
      <c r="P131" s="88"/>
      <c r="Q131" s="151"/>
      <c r="R131" s="88"/>
      <c r="S131" s="150"/>
      <c r="T131" s="88"/>
      <c r="U131" s="150"/>
      <c r="V131" s="88"/>
      <c r="W131" s="37"/>
      <c r="X131" s="6"/>
    </row>
    <row r="132" spans="2:24" x14ac:dyDescent="0.25">
      <c r="D132" s="10" t="s">
        <v>116</v>
      </c>
      <c r="E132" s="6" t="s">
        <v>184</v>
      </c>
      <c r="F132" s="88"/>
      <c r="G132" s="89"/>
      <c r="H132" s="88"/>
      <c r="I132" s="89"/>
      <c r="J132" s="89"/>
      <c r="K132" s="89"/>
      <c r="L132" s="88"/>
      <c r="M132" s="150"/>
      <c r="N132" s="88"/>
      <c r="O132" s="150"/>
      <c r="P132" s="88"/>
      <c r="Q132" s="151"/>
      <c r="R132" s="88"/>
      <c r="S132" s="150"/>
      <c r="T132" s="88"/>
      <c r="U132" s="150"/>
      <c r="V132" s="88"/>
      <c r="W132" s="37"/>
      <c r="X132" s="6"/>
    </row>
    <row r="133" spans="2:24" x14ac:dyDescent="0.25">
      <c r="D133" s="11" t="s">
        <v>118</v>
      </c>
      <c r="E133" s="6" t="s">
        <v>185</v>
      </c>
      <c r="F133" s="88"/>
      <c r="G133" s="89"/>
      <c r="H133" s="88"/>
      <c r="I133" s="89"/>
      <c r="J133" s="89"/>
      <c r="K133" s="89"/>
      <c r="L133" s="88"/>
      <c r="M133" s="152"/>
      <c r="N133" s="88"/>
      <c r="O133" s="152"/>
      <c r="P133" s="88"/>
      <c r="Q133" s="151"/>
      <c r="R133" s="88"/>
      <c r="S133" s="152"/>
      <c r="T133" s="88"/>
      <c r="U133" s="152"/>
      <c r="V133" s="88"/>
      <c r="W133" s="37"/>
      <c r="X133" s="6"/>
    </row>
  </sheetData>
  <mergeCells count="8">
    <mergeCell ref="Y4:AI4"/>
    <mergeCell ref="X4:X5"/>
    <mergeCell ref="A4:A5"/>
    <mergeCell ref="B4:B5"/>
    <mergeCell ref="C4:C5"/>
    <mergeCell ref="L4:Q4"/>
    <mergeCell ref="D4:K4"/>
    <mergeCell ref="R4:W4"/>
  </mergeCells>
  <conditionalFormatting sqref="G6:G124 O6:O124 M6:M124 S6:S124 U6:U124 W6:X124 I6:I124 K6:K124 Q6:Q124 E6:E124">
    <cfRule type="cellIs" dxfId="50" priority="100" operator="equal">
      <formula>"D"</formula>
    </cfRule>
    <cfRule type="cellIs" dxfId="49" priority="101" operator="equal">
      <formula>"C"</formula>
    </cfRule>
    <cfRule type="cellIs" dxfId="48" priority="102" operator="equal">
      <formula>"B"</formula>
    </cfRule>
    <cfRule type="cellIs" dxfId="47" priority="103" operator="equal">
      <formula>"A"</formula>
    </cfRule>
  </conditionalFormatting>
  <conditionalFormatting sqref="J6:J7 J9:J124">
    <cfRule type="cellIs" dxfId="46" priority="64" operator="lessThan">
      <formula>$J$128</formula>
    </cfRule>
    <cfRule type="cellIs" dxfId="45" priority="65" operator="between">
      <formula>$J$128</formula>
      <formula>$J$127</formula>
    </cfRule>
    <cfRule type="cellIs" dxfId="44" priority="66" operator="between">
      <formula>$J$127</formula>
      <formula>$J$126</formula>
    </cfRule>
    <cfRule type="cellIs" dxfId="43" priority="67" operator="greaterThanOrEqual">
      <formula>$J$126</formula>
    </cfRule>
  </conditionalFormatting>
  <conditionalFormatting sqref="J8">
    <cfRule type="cellIs" dxfId="42" priority="16" operator="lessThan">
      <formula>$J$128</formula>
    </cfRule>
    <cfRule type="cellIs" dxfId="41" priority="17" operator="between">
      <formula>$J$128</formula>
      <formula>$J$127</formula>
    </cfRule>
    <cfRule type="cellIs" dxfId="40" priority="18" operator="between">
      <formula>$J$127</formula>
      <formula>$J$126</formula>
    </cfRule>
    <cfRule type="cellIs" dxfId="39" priority="19" operator="greaterThanOrEqual">
      <formula>$J$126</formula>
    </cfRule>
  </conditionalFormatting>
  <conditionalFormatting sqref="D106">
    <cfRule type="cellIs" dxfId="38" priority="3" stopIfTrue="1" operator="equal">
      <formula>$D$126</formula>
    </cfRule>
  </conditionalFormatting>
  <conditionalFormatting sqref="H6:H124">
    <cfRule type="cellIs" dxfId="37" priority="1394" stopIfTrue="1" operator="lessThan">
      <formula>$H$128</formula>
    </cfRule>
    <cfRule type="cellIs" dxfId="36" priority="1395" stopIfTrue="1" operator="between">
      <formula>$H$128</formula>
      <formula>$H$127</formula>
    </cfRule>
    <cfRule type="cellIs" dxfId="35" priority="1396" stopIfTrue="1" operator="between">
      <formula>$H$127</formula>
      <formula>$H$126</formula>
    </cfRule>
    <cfRule type="cellIs" dxfId="34" priority="1397" stopIfTrue="1" operator="greaterThanOrEqual">
      <formula>$H$126</formula>
    </cfRule>
  </conditionalFormatting>
  <conditionalFormatting sqref="F6:F124">
    <cfRule type="cellIs" dxfId="33" priority="1402" stopIfTrue="1" operator="lessThan">
      <formula>$F$128</formula>
    </cfRule>
    <cfRule type="cellIs" dxfId="32" priority="1403" stopIfTrue="1" operator="between">
      <formula>$F$128</formula>
      <formula>$F$127</formula>
    </cfRule>
    <cfRule type="cellIs" dxfId="31" priority="1404" stopIfTrue="1" operator="between">
      <formula>$F$127</formula>
      <formula>$F$126</formula>
    </cfRule>
    <cfRule type="cellIs" dxfId="30" priority="1405" stopIfTrue="1" operator="greaterThanOrEqual">
      <formula>$F$126</formula>
    </cfRule>
  </conditionalFormatting>
  <conditionalFormatting sqref="D6:D124">
    <cfRule type="cellIs" dxfId="29" priority="1410" stopIfTrue="1" operator="between">
      <formula>0.645</formula>
      <formula>0.65</formula>
    </cfRule>
    <cfRule type="cellIs" dxfId="28" priority="1411" stopIfTrue="1" operator="greaterThanOrEqual">
      <formula>$D$126</formula>
    </cfRule>
    <cfRule type="cellIs" dxfId="27" priority="1412" stopIfTrue="1" operator="between">
      <formula>$D$127</formula>
      <formula>$D$126</formula>
    </cfRule>
    <cfRule type="cellIs" dxfId="26" priority="1413" stopIfTrue="1" operator="between">
      <formula>$D$128</formula>
      <formula>$D$127</formula>
    </cfRule>
    <cfRule type="cellIs" dxfId="25" priority="1414" stopIfTrue="1" operator="lessThan">
      <formula>$D$128</formula>
    </cfRule>
  </conditionalFormatting>
  <conditionalFormatting sqref="L6:L124">
    <cfRule type="cellIs" dxfId="24" priority="1420" stopIfTrue="1" operator="lessThan">
      <formula>$L$128</formula>
    </cfRule>
    <cfRule type="cellIs" dxfId="23" priority="1421" stopIfTrue="1" operator="between">
      <formula>$L$128</formula>
      <formula>$L$127</formula>
    </cfRule>
    <cfRule type="cellIs" dxfId="22" priority="1422" stopIfTrue="1" operator="between">
      <formula>$L$127</formula>
      <formula>$L$126</formula>
    </cfRule>
    <cfRule type="cellIs" dxfId="21" priority="1423" stopIfTrue="1" operator="greaterThanOrEqual">
      <formula>$L$126</formula>
    </cfRule>
  </conditionalFormatting>
  <conditionalFormatting sqref="N6:N124">
    <cfRule type="cellIs" dxfId="20" priority="1428" stopIfTrue="1" operator="lessThan">
      <formula>$N$128</formula>
    </cfRule>
    <cfRule type="cellIs" dxfId="19" priority="1429" stopIfTrue="1" operator="between">
      <formula>$N$128</formula>
      <formula>$N$127</formula>
    </cfRule>
    <cfRule type="cellIs" dxfId="18" priority="1430" stopIfTrue="1" operator="between">
      <formula>$N$127</formula>
      <formula>$N$126</formula>
    </cfRule>
    <cfRule type="cellIs" dxfId="17" priority="1431" stopIfTrue="1" operator="greaterThanOrEqual">
      <formula>$N$126</formula>
    </cfRule>
  </conditionalFormatting>
  <conditionalFormatting sqref="P6:P124">
    <cfRule type="cellIs" dxfId="16" priority="1436" stopIfTrue="1" operator="lessThan">
      <formula>$P$128</formula>
    </cfRule>
    <cfRule type="cellIs" dxfId="15" priority="1437" stopIfTrue="1" operator="between">
      <formula>$P$128</formula>
      <formula>$P$127</formula>
    </cfRule>
    <cfRule type="cellIs" dxfId="14" priority="1438" stopIfTrue="1" operator="between">
      <formula>$P$127</formula>
      <formula>$P$126</formula>
    </cfRule>
    <cfRule type="cellIs" dxfId="13" priority="1439" stopIfTrue="1" operator="greaterThanOrEqual">
      <formula>$P$126</formula>
    </cfRule>
  </conditionalFormatting>
  <conditionalFormatting sqref="R6:R124">
    <cfRule type="cellIs" dxfId="12" priority="1444" stopIfTrue="1" operator="equal">
      <formula>$R$125</formula>
    </cfRule>
    <cfRule type="cellIs" dxfId="11" priority="1445" stopIfTrue="1" operator="lessThan">
      <formula>$R$128</formula>
    </cfRule>
    <cfRule type="cellIs" dxfId="10" priority="1446" stopIfTrue="1" operator="between">
      <formula>$R$128</formula>
      <formula>$R$127</formula>
    </cfRule>
    <cfRule type="cellIs" dxfId="9" priority="1447" stopIfTrue="1" operator="between">
      <formula>$R$127</formula>
      <formula>$R$126</formula>
    </cfRule>
    <cfRule type="cellIs" dxfId="8" priority="1448" stopIfTrue="1" operator="greaterThanOrEqual">
      <formula>$R$126</formula>
    </cfRule>
  </conditionalFormatting>
  <conditionalFormatting sqref="T6:T124">
    <cfRule type="cellIs" dxfId="7" priority="1454" operator="lessThan">
      <formula>$T$128</formula>
    </cfRule>
    <cfRule type="cellIs" dxfId="6" priority="1455" operator="between">
      <formula>$T$128</formula>
      <formula>$T$127</formula>
    </cfRule>
    <cfRule type="cellIs" dxfId="5" priority="1456" operator="between">
      <formula>$T$127</formula>
      <formula>$T$126</formula>
    </cfRule>
    <cfRule type="cellIs" dxfId="4" priority="1457" operator="greaterThanOrEqual">
      <formula>$T$128</formula>
    </cfRule>
  </conditionalFormatting>
  <conditionalFormatting sqref="V6:V124">
    <cfRule type="cellIs" dxfId="3" priority="1462" operator="lessThan">
      <formula>$V$128</formula>
    </cfRule>
    <cfRule type="cellIs" dxfId="2" priority="1463" stopIfTrue="1" operator="between">
      <formula>$V$128</formula>
      <formula>$V$127</formula>
    </cfRule>
    <cfRule type="cellIs" dxfId="1" priority="1464" stopIfTrue="1" operator="between">
      <formula>$V$127</formula>
      <formula>$V$126</formula>
    </cfRule>
    <cfRule type="cellIs" dxfId="0" priority="1465" operator="greaterThanOrEqual">
      <formula>$V$126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42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:C5"/>
    </sheetView>
  </sheetViews>
  <sheetFormatPr defaultRowHeight="15" x14ac:dyDescent="0.25"/>
  <cols>
    <col min="1" max="1" width="4.7109375" customWidth="1"/>
    <col min="2" max="2" width="8.7109375" customWidth="1"/>
    <col min="3" max="3" width="34.28515625" customWidth="1"/>
    <col min="4" max="4" width="12.28515625" style="214" customWidth="1"/>
    <col min="5" max="7" width="10.7109375" style="214" customWidth="1"/>
    <col min="8" max="8" width="12.28515625" style="214" customWidth="1"/>
    <col min="9" max="11" width="10.7109375" style="214" customWidth="1"/>
    <col min="12" max="12" width="12.28515625" style="214" customWidth="1"/>
    <col min="13" max="15" width="10.7109375" style="214" customWidth="1"/>
    <col min="16" max="16" width="12.28515625" style="227" customWidth="1"/>
    <col min="17" max="19" width="10.7109375" style="227" customWidth="1"/>
    <col min="20" max="20" width="12.28515625" style="227" customWidth="1"/>
    <col min="21" max="23" width="10.7109375" style="227" customWidth="1"/>
    <col min="24" max="24" width="12.28515625" style="227" customWidth="1"/>
    <col min="25" max="27" width="10.7109375" style="227" customWidth="1"/>
    <col min="28" max="28" width="12.28515625" style="227" customWidth="1"/>
    <col min="29" max="31" width="10.7109375" style="227" customWidth="1"/>
    <col min="32" max="32" width="12.28515625" style="227" customWidth="1"/>
    <col min="33" max="35" width="10.7109375" style="227" customWidth="1"/>
    <col min="36" max="36" width="12.28515625" style="227" customWidth="1"/>
    <col min="37" max="39" width="10.7109375" style="227" customWidth="1"/>
    <col min="40" max="40" width="12.28515625" style="214" customWidth="1"/>
    <col min="41" max="43" width="10.7109375" style="214" customWidth="1"/>
    <col min="44" max="44" width="12.28515625" style="227" customWidth="1"/>
    <col min="45" max="47" width="10.7109375" style="227" customWidth="1"/>
    <col min="48" max="48" width="12.28515625" style="227" customWidth="1"/>
    <col min="49" max="51" width="10.7109375" style="227" customWidth="1"/>
    <col min="52" max="52" width="12.28515625" style="227" customWidth="1"/>
    <col min="53" max="55" width="10.7109375" style="227" customWidth="1"/>
    <col min="56" max="56" width="12.28515625" style="227" customWidth="1"/>
    <col min="57" max="59" width="10.7109375" style="227" customWidth="1"/>
    <col min="60" max="60" width="12.28515625" style="227" customWidth="1"/>
    <col min="61" max="63" width="10.7109375" style="227" customWidth="1"/>
    <col min="64" max="64" width="12.28515625" style="227" customWidth="1"/>
    <col min="65" max="67" width="10.7109375" style="227" customWidth="1"/>
    <col min="68" max="68" width="12.28515625" style="214" customWidth="1"/>
    <col min="69" max="71" width="10.7109375" style="214" customWidth="1"/>
    <col min="72" max="72" width="12.28515625" style="227" customWidth="1"/>
    <col min="73" max="75" width="10.7109375" style="227" customWidth="1"/>
    <col min="76" max="76" width="12.28515625" style="227" customWidth="1"/>
    <col min="77" max="79" width="10.7109375" style="227" customWidth="1"/>
    <col min="80" max="80" width="12.28515625" style="227" customWidth="1"/>
    <col min="81" max="83" width="10.7109375" style="227" customWidth="1"/>
    <col min="84" max="84" width="12.28515625" style="227" customWidth="1"/>
    <col min="85" max="87" width="10.7109375" style="227" customWidth="1"/>
    <col min="88" max="88" width="12.28515625" style="227" customWidth="1"/>
    <col min="89" max="91" width="10.7109375" style="227" customWidth="1"/>
    <col min="92" max="92" width="12.28515625" style="227" customWidth="1"/>
    <col min="93" max="95" width="10.7109375" style="227" customWidth="1"/>
    <col min="96" max="96" width="12.28515625" style="227" customWidth="1"/>
    <col min="97" max="99" width="10.7109375" style="227" customWidth="1"/>
    <col min="100" max="100" width="12.28515625" style="227" customWidth="1"/>
    <col min="101" max="103" width="10.7109375" style="227" customWidth="1"/>
    <col min="104" max="104" width="12.28515625" style="227" customWidth="1"/>
    <col min="105" max="106" width="10.7109375" style="227" customWidth="1"/>
    <col min="107" max="107" width="12.7109375" style="227" customWidth="1"/>
    <col min="108" max="108" width="8.7109375" style="227" customWidth="1"/>
    <col min="109" max="109" width="12.7109375" style="227" customWidth="1"/>
    <col min="110" max="110" width="8.7109375" style="227" customWidth="1"/>
    <col min="111" max="111" width="16.28515625" style="227" customWidth="1"/>
    <col min="112" max="112" width="8.7109375" style="227" customWidth="1"/>
    <col min="113" max="113" width="14.28515625" style="227" customWidth="1"/>
    <col min="114" max="114" width="8.7109375" style="227" customWidth="1"/>
  </cols>
  <sheetData>
    <row r="1" spans="1:114" ht="18.75" x14ac:dyDescent="0.3">
      <c r="A1" s="38" t="s">
        <v>141</v>
      </c>
      <c r="B1" s="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13"/>
      <c r="AO1" s="213"/>
      <c r="AP1" s="213"/>
      <c r="AQ1" s="213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13"/>
      <c r="BQ1" s="213"/>
      <c r="BR1" s="213"/>
      <c r="BS1" s="213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50"/>
    </row>
    <row r="2" spans="1:114" ht="16.5" thickBot="1" x14ac:dyDescent="0.3">
      <c r="A2" s="12"/>
      <c r="B2" s="204">
        <v>16</v>
      </c>
      <c r="C2" s="71" t="s">
        <v>235</v>
      </c>
      <c r="D2" s="215"/>
      <c r="E2" s="215"/>
      <c r="F2" s="215"/>
      <c r="G2" s="215"/>
      <c r="H2" s="216"/>
      <c r="I2" s="216"/>
      <c r="J2" s="216"/>
      <c r="K2" s="216"/>
      <c r="L2" s="215"/>
      <c r="M2" s="215"/>
      <c r="N2" s="215"/>
      <c r="O2" s="215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16"/>
      <c r="AO2" s="216"/>
      <c r="AP2" s="216"/>
      <c r="AQ2" s="216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5"/>
      <c r="BI2" s="235"/>
      <c r="BJ2" s="235"/>
      <c r="BK2" s="235"/>
      <c r="BL2" s="231"/>
      <c r="BM2" s="231"/>
      <c r="BN2" s="231"/>
      <c r="BO2" s="231"/>
      <c r="BP2" s="216"/>
      <c r="BQ2" s="216"/>
      <c r="BR2" s="216"/>
      <c r="BS2" s="216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50"/>
    </row>
    <row r="3" spans="1:114" ht="16.5" thickBot="1" x14ac:dyDescent="0.3">
      <c r="A3" s="1677" t="s">
        <v>75</v>
      </c>
      <c r="B3" s="1680" t="s">
        <v>77</v>
      </c>
      <c r="C3" s="1683" t="s">
        <v>76</v>
      </c>
      <c r="D3" s="1686" t="s">
        <v>145</v>
      </c>
      <c r="E3" s="1687"/>
      <c r="F3" s="1687"/>
      <c r="G3" s="1687"/>
      <c r="H3" s="1687"/>
      <c r="I3" s="1687"/>
      <c r="J3" s="1687"/>
      <c r="K3" s="1687"/>
      <c r="L3" s="1687"/>
      <c r="M3" s="1687"/>
      <c r="N3" s="1687"/>
      <c r="O3" s="1687"/>
      <c r="P3" s="1687"/>
      <c r="Q3" s="1687"/>
      <c r="R3" s="1687"/>
      <c r="S3" s="1687"/>
      <c r="T3" s="1687"/>
      <c r="U3" s="1687"/>
      <c r="V3" s="1687"/>
      <c r="W3" s="1687"/>
      <c r="X3" s="1687"/>
      <c r="Y3" s="1687"/>
      <c r="Z3" s="1687"/>
      <c r="AA3" s="1687"/>
      <c r="AB3" s="1687"/>
      <c r="AC3" s="1687"/>
      <c r="AD3" s="1687"/>
      <c r="AE3" s="1687"/>
      <c r="AF3" s="1687"/>
      <c r="AG3" s="1687"/>
      <c r="AH3" s="1687"/>
      <c r="AI3" s="1687"/>
      <c r="AJ3" s="1687"/>
      <c r="AK3" s="1687"/>
      <c r="AL3" s="1687"/>
      <c r="AM3" s="1687"/>
      <c r="AN3" s="1687"/>
      <c r="AO3" s="1687"/>
      <c r="AP3" s="1687"/>
      <c r="AQ3" s="1687"/>
      <c r="AR3" s="1687"/>
      <c r="AS3" s="1687"/>
      <c r="AT3" s="1687"/>
      <c r="AU3" s="1687"/>
      <c r="AV3" s="1687"/>
      <c r="AW3" s="1687"/>
      <c r="AX3" s="1687"/>
      <c r="AY3" s="1687"/>
      <c r="AZ3" s="1687"/>
      <c r="BA3" s="1687"/>
      <c r="BB3" s="1687"/>
      <c r="BC3" s="1687"/>
      <c r="BD3" s="1687"/>
      <c r="BE3" s="1687"/>
      <c r="BF3" s="1687"/>
      <c r="BG3" s="1687"/>
      <c r="BH3" s="1687"/>
      <c r="BI3" s="1687"/>
      <c r="BJ3" s="1687"/>
      <c r="BK3" s="1687"/>
      <c r="BL3" s="1687"/>
      <c r="BM3" s="1687"/>
      <c r="BN3" s="1687"/>
      <c r="BO3" s="1687"/>
      <c r="BP3" s="1687"/>
      <c r="BQ3" s="1687"/>
      <c r="BR3" s="1687"/>
      <c r="BS3" s="1687"/>
      <c r="BT3" s="1687"/>
      <c r="BU3" s="1687"/>
      <c r="BV3" s="1687"/>
      <c r="BW3" s="1687"/>
      <c r="BX3" s="1687"/>
      <c r="BY3" s="1687"/>
      <c r="BZ3" s="1687"/>
      <c r="CA3" s="1687"/>
      <c r="CB3" s="1687"/>
      <c r="CC3" s="1687"/>
      <c r="CD3" s="1687"/>
      <c r="CE3" s="1687"/>
      <c r="CF3" s="1687"/>
      <c r="CG3" s="1687"/>
      <c r="CH3" s="1687"/>
      <c r="CI3" s="1687"/>
      <c r="CJ3" s="1687"/>
      <c r="CK3" s="1687"/>
      <c r="CL3" s="1687"/>
      <c r="CM3" s="1687"/>
      <c r="CN3" s="1687"/>
      <c r="CO3" s="1687"/>
      <c r="CP3" s="1687"/>
      <c r="CQ3" s="1687"/>
      <c r="CR3" s="1687"/>
      <c r="CS3" s="1687"/>
      <c r="CT3" s="1687"/>
      <c r="CU3" s="1687"/>
      <c r="CV3" s="1687"/>
      <c r="CW3" s="1687"/>
      <c r="CX3" s="1687"/>
      <c r="CY3" s="1687"/>
      <c r="CZ3" s="1687"/>
      <c r="DA3" s="1687"/>
      <c r="DB3" s="1687"/>
      <c r="DC3" s="1687"/>
      <c r="DD3" s="1687"/>
      <c r="DE3" s="1687"/>
      <c r="DF3" s="1687"/>
      <c r="DG3" s="1687"/>
      <c r="DH3" s="1687"/>
      <c r="DI3" s="1687"/>
      <c r="DJ3" s="1688"/>
    </row>
    <row r="4" spans="1:114" ht="30" customHeight="1" thickBot="1" x14ac:dyDescent="0.3">
      <c r="A4" s="1678"/>
      <c r="B4" s="1681"/>
      <c r="C4" s="1684"/>
      <c r="D4" s="1671" t="s">
        <v>197</v>
      </c>
      <c r="E4" s="1672"/>
      <c r="F4" s="1672"/>
      <c r="G4" s="1673"/>
      <c r="H4" s="1672" t="s">
        <v>236</v>
      </c>
      <c r="I4" s="1672"/>
      <c r="J4" s="1672"/>
      <c r="K4" s="1673"/>
      <c r="L4" s="1671" t="s">
        <v>146</v>
      </c>
      <c r="M4" s="1672"/>
      <c r="N4" s="1672"/>
      <c r="O4" s="1673"/>
      <c r="P4" s="1668" t="s">
        <v>237</v>
      </c>
      <c r="Q4" s="1669"/>
      <c r="R4" s="1669"/>
      <c r="S4" s="1670"/>
      <c r="T4" s="1671" t="s">
        <v>151</v>
      </c>
      <c r="U4" s="1672"/>
      <c r="V4" s="1672"/>
      <c r="W4" s="1673"/>
      <c r="X4" s="1668" t="s">
        <v>238</v>
      </c>
      <c r="Y4" s="1669"/>
      <c r="Z4" s="1669"/>
      <c r="AA4" s="1670"/>
      <c r="AB4" s="1668" t="s">
        <v>239</v>
      </c>
      <c r="AC4" s="1669"/>
      <c r="AD4" s="1669"/>
      <c r="AE4" s="1670"/>
      <c r="AF4" s="1671" t="s">
        <v>148</v>
      </c>
      <c r="AG4" s="1672"/>
      <c r="AH4" s="1672"/>
      <c r="AI4" s="1673"/>
      <c r="AJ4" s="1671" t="s">
        <v>203</v>
      </c>
      <c r="AK4" s="1672"/>
      <c r="AL4" s="1672"/>
      <c r="AM4" s="1673"/>
      <c r="AN4" s="1691" t="s">
        <v>240</v>
      </c>
      <c r="AO4" s="1692"/>
      <c r="AP4" s="1692"/>
      <c r="AQ4" s="1693"/>
      <c r="AR4" s="1671" t="s">
        <v>241</v>
      </c>
      <c r="AS4" s="1672"/>
      <c r="AT4" s="1672"/>
      <c r="AU4" s="1673"/>
      <c r="AV4" s="1665" t="s">
        <v>242</v>
      </c>
      <c r="AW4" s="1666"/>
      <c r="AX4" s="1666"/>
      <c r="AY4" s="1667"/>
      <c r="AZ4" s="1665" t="s">
        <v>243</v>
      </c>
      <c r="BA4" s="1666"/>
      <c r="BB4" s="1666"/>
      <c r="BC4" s="1667"/>
      <c r="BD4" s="1674" t="s">
        <v>244</v>
      </c>
      <c r="BE4" s="1675"/>
      <c r="BF4" s="1675"/>
      <c r="BG4" s="1676"/>
      <c r="BH4" s="1665" t="s">
        <v>245</v>
      </c>
      <c r="BI4" s="1666"/>
      <c r="BJ4" s="1666"/>
      <c r="BK4" s="1667"/>
      <c r="BL4" s="1674" t="s">
        <v>206</v>
      </c>
      <c r="BM4" s="1675"/>
      <c r="BN4" s="1675"/>
      <c r="BO4" s="1676"/>
      <c r="BP4" s="1671" t="s">
        <v>205</v>
      </c>
      <c r="BQ4" s="1672"/>
      <c r="BR4" s="1672"/>
      <c r="BS4" s="1673"/>
      <c r="BT4" s="1674" t="s">
        <v>246</v>
      </c>
      <c r="BU4" s="1675"/>
      <c r="BV4" s="1675"/>
      <c r="BW4" s="1676"/>
      <c r="BX4" s="1665" t="s">
        <v>152</v>
      </c>
      <c r="BY4" s="1666"/>
      <c r="BZ4" s="1666"/>
      <c r="CA4" s="1667"/>
      <c r="CB4" s="1665" t="s">
        <v>149</v>
      </c>
      <c r="CC4" s="1666"/>
      <c r="CD4" s="1666"/>
      <c r="CE4" s="1667"/>
      <c r="CF4" s="1665" t="s">
        <v>153</v>
      </c>
      <c r="CG4" s="1666"/>
      <c r="CH4" s="1666"/>
      <c r="CI4" s="1666"/>
      <c r="CJ4" s="1674" t="s">
        <v>204</v>
      </c>
      <c r="CK4" s="1675"/>
      <c r="CL4" s="1675"/>
      <c r="CM4" s="1675"/>
      <c r="CN4" s="1665" t="s">
        <v>150</v>
      </c>
      <c r="CO4" s="1666"/>
      <c r="CP4" s="1666"/>
      <c r="CQ4" s="1667"/>
      <c r="CR4" s="1674" t="s">
        <v>247</v>
      </c>
      <c r="CS4" s="1675"/>
      <c r="CT4" s="1675"/>
      <c r="CU4" s="1676"/>
      <c r="CV4" s="1665" t="s">
        <v>248</v>
      </c>
      <c r="CW4" s="1666"/>
      <c r="CX4" s="1666"/>
      <c r="CY4" s="1667"/>
      <c r="CZ4" s="1689" t="s">
        <v>132</v>
      </c>
      <c r="DA4" s="1689"/>
      <c r="DB4" s="1689"/>
      <c r="DC4" s="1689"/>
      <c r="DD4" s="1689"/>
      <c r="DE4" s="1689"/>
      <c r="DF4" s="1689"/>
      <c r="DG4" s="1689"/>
      <c r="DH4" s="1689"/>
      <c r="DI4" s="1689"/>
      <c r="DJ4" s="1690"/>
    </row>
    <row r="5" spans="1:114" ht="43.5" customHeight="1" thickBot="1" x14ac:dyDescent="0.3">
      <c r="A5" s="1679"/>
      <c r="B5" s="1682"/>
      <c r="C5" s="1685"/>
      <c r="D5" s="224" t="s">
        <v>130</v>
      </c>
      <c r="E5" s="225" t="s">
        <v>131</v>
      </c>
      <c r="F5" s="225" t="s">
        <v>133</v>
      </c>
      <c r="G5" s="226" t="s">
        <v>134</v>
      </c>
      <c r="H5" s="228" t="s">
        <v>130</v>
      </c>
      <c r="I5" s="225" t="s">
        <v>131</v>
      </c>
      <c r="J5" s="225" t="s">
        <v>133</v>
      </c>
      <c r="K5" s="229" t="s">
        <v>134</v>
      </c>
      <c r="L5" s="224" t="s">
        <v>130</v>
      </c>
      <c r="M5" s="225" t="s">
        <v>131</v>
      </c>
      <c r="N5" s="225" t="s">
        <v>133</v>
      </c>
      <c r="O5" s="226" t="s">
        <v>134</v>
      </c>
      <c r="P5" s="228" t="s">
        <v>130</v>
      </c>
      <c r="Q5" s="225" t="s">
        <v>131</v>
      </c>
      <c r="R5" s="225" t="s">
        <v>133</v>
      </c>
      <c r="S5" s="229" t="s">
        <v>134</v>
      </c>
      <c r="T5" s="224" t="s">
        <v>130</v>
      </c>
      <c r="U5" s="225" t="s">
        <v>131</v>
      </c>
      <c r="V5" s="225" t="s">
        <v>133</v>
      </c>
      <c r="W5" s="226" t="s">
        <v>134</v>
      </c>
      <c r="X5" s="228" t="s">
        <v>130</v>
      </c>
      <c r="Y5" s="225" t="s">
        <v>131</v>
      </c>
      <c r="Z5" s="225" t="s">
        <v>133</v>
      </c>
      <c r="AA5" s="229" t="s">
        <v>134</v>
      </c>
      <c r="AB5" s="224" t="s">
        <v>130</v>
      </c>
      <c r="AC5" s="225" t="s">
        <v>131</v>
      </c>
      <c r="AD5" s="225" t="s">
        <v>133</v>
      </c>
      <c r="AE5" s="226" t="s">
        <v>134</v>
      </c>
      <c r="AF5" s="228" t="s">
        <v>130</v>
      </c>
      <c r="AG5" s="225" t="s">
        <v>131</v>
      </c>
      <c r="AH5" s="225" t="s">
        <v>133</v>
      </c>
      <c r="AI5" s="229" t="s">
        <v>134</v>
      </c>
      <c r="AJ5" s="224" t="s">
        <v>130</v>
      </c>
      <c r="AK5" s="225" t="s">
        <v>131</v>
      </c>
      <c r="AL5" s="225" t="s">
        <v>133</v>
      </c>
      <c r="AM5" s="226" t="s">
        <v>134</v>
      </c>
      <c r="AN5" s="228" t="s">
        <v>130</v>
      </c>
      <c r="AO5" s="225" t="s">
        <v>131</v>
      </c>
      <c r="AP5" s="225" t="s">
        <v>133</v>
      </c>
      <c r="AQ5" s="229" t="s">
        <v>134</v>
      </c>
      <c r="AR5" s="224" t="s">
        <v>130</v>
      </c>
      <c r="AS5" s="225" t="s">
        <v>131</v>
      </c>
      <c r="AT5" s="225" t="s">
        <v>133</v>
      </c>
      <c r="AU5" s="226" t="s">
        <v>134</v>
      </c>
      <c r="AV5" s="228" t="s">
        <v>130</v>
      </c>
      <c r="AW5" s="225" t="s">
        <v>131</v>
      </c>
      <c r="AX5" s="225" t="s">
        <v>133</v>
      </c>
      <c r="AY5" s="229" t="s">
        <v>134</v>
      </c>
      <c r="AZ5" s="224" t="s">
        <v>130</v>
      </c>
      <c r="BA5" s="225" t="s">
        <v>131</v>
      </c>
      <c r="BB5" s="225" t="s">
        <v>133</v>
      </c>
      <c r="BC5" s="226" t="s">
        <v>134</v>
      </c>
      <c r="BD5" s="228" t="s">
        <v>130</v>
      </c>
      <c r="BE5" s="225" t="s">
        <v>131</v>
      </c>
      <c r="BF5" s="225" t="s">
        <v>133</v>
      </c>
      <c r="BG5" s="229" t="s">
        <v>134</v>
      </c>
      <c r="BH5" s="224" t="s">
        <v>130</v>
      </c>
      <c r="BI5" s="225" t="s">
        <v>131</v>
      </c>
      <c r="BJ5" s="225" t="s">
        <v>133</v>
      </c>
      <c r="BK5" s="226" t="s">
        <v>134</v>
      </c>
      <c r="BL5" s="228" t="s">
        <v>130</v>
      </c>
      <c r="BM5" s="225" t="s">
        <v>131</v>
      </c>
      <c r="BN5" s="225" t="s">
        <v>133</v>
      </c>
      <c r="BO5" s="229" t="s">
        <v>134</v>
      </c>
      <c r="BP5" s="224" t="s">
        <v>130</v>
      </c>
      <c r="BQ5" s="225" t="s">
        <v>131</v>
      </c>
      <c r="BR5" s="225" t="s">
        <v>133</v>
      </c>
      <c r="BS5" s="226" t="s">
        <v>134</v>
      </c>
      <c r="BT5" s="228" t="s">
        <v>130</v>
      </c>
      <c r="BU5" s="225" t="s">
        <v>131</v>
      </c>
      <c r="BV5" s="225" t="s">
        <v>133</v>
      </c>
      <c r="BW5" s="229" t="s">
        <v>134</v>
      </c>
      <c r="BX5" s="224" t="s">
        <v>130</v>
      </c>
      <c r="BY5" s="225" t="s">
        <v>131</v>
      </c>
      <c r="BZ5" s="225" t="s">
        <v>133</v>
      </c>
      <c r="CA5" s="226" t="s">
        <v>134</v>
      </c>
      <c r="CB5" s="228" t="s">
        <v>130</v>
      </c>
      <c r="CC5" s="225" t="s">
        <v>131</v>
      </c>
      <c r="CD5" s="225" t="s">
        <v>133</v>
      </c>
      <c r="CE5" s="229" t="s">
        <v>134</v>
      </c>
      <c r="CF5" s="224" t="s">
        <v>130</v>
      </c>
      <c r="CG5" s="225" t="s">
        <v>131</v>
      </c>
      <c r="CH5" s="225" t="s">
        <v>133</v>
      </c>
      <c r="CI5" s="226" t="s">
        <v>134</v>
      </c>
      <c r="CJ5" s="228" t="s">
        <v>130</v>
      </c>
      <c r="CK5" s="225" t="s">
        <v>131</v>
      </c>
      <c r="CL5" s="225" t="s">
        <v>133</v>
      </c>
      <c r="CM5" s="229" t="s">
        <v>134</v>
      </c>
      <c r="CN5" s="224" t="s">
        <v>130</v>
      </c>
      <c r="CO5" s="225" t="s">
        <v>131</v>
      </c>
      <c r="CP5" s="225" t="s">
        <v>133</v>
      </c>
      <c r="CQ5" s="226" t="s">
        <v>134</v>
      </c>
      <c r="CR5" s="228" t="s">
        <v>130</v>
      </c>
      <c r="CS5" s="225" t="s">
        <v>131</v>
      </c>
      <c r="CT5" s="225" t="s">
        <v>133</v>
      </c>
      <c r="CU5" s="229" t="s">
        <v>134</v>
      </c>
      <c r="CV5" s="224" t="s">
        <v>130</v>
      </c>
      <c r="CW5" s="225" t="s">
        <v>131</v>
      </c>
      <c r="CX5" s="225" t="s">
        <v>133</v>
      </c>
      <c r="CY5" s="226" t="s">
        <v>134</v>
      </c>
      <c r="CZ5" s="228" t="s">
        <v>130</v>
      </c>
      <c r="DA5" s="225" t="s">
        <v>131</v>
      </c>
      <c r="DB5" s="229" t="s">
        <v>133</v>
      </c>
      <c r="DC5" s="251" t="s">
        <v>193</v>
      </c>
      <c r="DD5" s="252" t="s">
        <v>144</v>
      </c>
      <c r="DE5" s="251" t="s">
        <v>194</v>
      </c>
      <c r="DF5" s="253" t="s">
        <v>144</v>
      </c>
      <c r="DG5" s="251" t="s">
        <v>195</v>
      </c>
      <c r="DH5" s="253" t="s">
        <v>144</v>
      </c>
      <c r="DI5" s="254" t="s">
        <v>196</v>
      </c>
      <c r="DJ5" s="253" t="s">
        <v>144</v>
      </c>
    </row>
    <row r="6" spans="1:114" ht="16.5" customHeight="1" thickBot="1" x14ac:dyDescent="0.3">
      <c r="A6" s="30"/>
      <c r="B6" s="31"/>
      <c r="C6" s="276" t="s">
        <v>140</v>
      </c>
      <c r="D6" s="268">
        <f t="shared" ref="D6:AI6" si="0">D7+D8+D18+D31+D49+D69+D83+D115</f>
        <v>119</v>
      </c>
      <c r="E6" s="269">
        <f t="shared" si="0"/>
        <v>146</v>
      </c>
      <c r="F6" s="269">
        <f t="shared" si="0"/>
        <v>1781</v>
      </c>
      <c r="G6" s="270">
        <f t="shared" si="0"/>
        <v>100</v>
      </c>
      <c r="H6" s="268">
        <f t="shared" si="0"/>
        <v>40</v>
      </c>
      <c r="I6" s="269">
        <f t="shared" si="0"/>
        <v>7</v>
      </c>
      <c r="J6" s="269">
        <f t="shared" si="0"/>
        <v>185</v>
      </c>
      <c r="K6" s="270">
        <f t="shared" si="0"/>
        <v>57</v>
      </c>
      <c r="L6" s="268">
        <f t="shared" si="0"/>
        <v>17</v>
      </c>
      <c r="M6" s="269">
        <f t="shared" si="0"/>
        <v>0</v>
      </c>
      <c r="N6" s="269">
        <f t="shared" si="0"/>
        <v>42</v>
      </c>
      <c r="O6" s="270">
        <f t="shared" si="0"/>
        <v>27</v>
      </c>
      <c r="P6" s="605">
        <f t="shared" si="0"/>
        <v>0</v>
      </c>
      <c r="Q6" s="608">
        <f t="shared" si="0"/>
        <v>0</v>
      </c>
      <c r="R6" s="608">
        <f t="shared" si="0"/>
        <v>0</v>
      </c>
      <c r="S6" s="610">
        <f t="shared" si="0"/>
        <v>0</v>
      </c>
      <c r="T6" s="268">
        <f t="shared" si="0"/>
        <v>1</v>
      </c>
      <c r="U6" s="269">
        <f t="shared" si="0"/>
        <v>8</v>
      </c>
      <c r="V6" s="269">
        <f t="shared" si="0"/>
        <v>58</v>
      </c>
      <c r="W6" s="270">
        <f t="shared" si="0"/>
        <v>3</v>
      </c>
      <c r="X6" s="605">
        <f t="shared" si="0"/>
        <v>0</v>
      </c>
      <c r="Y6" s="608">
        <f t="shared" si="0"/>
        <v>0</v>
      </c>
      <c r="Z6" s="608">
        <f t="shared" si="0"/>
        <v>0</v>
      </c>
      <c r="AA6" s="610">
        <f t="shared" si="0"/>
        <v>0</v>
      </c>
      <c r="AB6" s="605">
        <f t="shared" si="0"/>
        <v>0</v>
      </c>
      <c r="AC6" s="608">
        <f t="shared" si="0"/>
        <v>0</v>
      </c>
      <c r="AD6" s="608">
        <f t="shared" si="0"/>
        <v>0</v>
      </c>
      <c r="AE6" s="610">
        <f t="shared" si="0"/>
        <v>0</v>
      </c>
      <c r="AF6" s="605">
        <f t="shared" si="0"/>
        <v>0</v>
      </c>
      <c r="AG6" s="608">
        <f t="shared" si="0"/>
        <v>0</v>
      </c>
      <c r="AH6" s="608">
        <f t="shared" si="0"/>
        <v>0</v>
      </c>
      <c r="AI6" s="610">
        <f t="shared" si="0"/>
        <v>0</v>
      </c>
      <c r="AJ6" s="268">
        <f t="shared" ref="AJ6:BO6" si="1">AJ7+AJ8+AJ18+AJ31+AJ49+AJ69+AJ83+AJ115</f>
        <v>2</v>
      </c>
      <c r="AK6" s="269">
        <f t="shared" si="1"/>
        <v>32</v>
      </c>
      <c r="AL6" s="269">
        <f t="shared" si="1"/>
        <v>111</v>
      </c>
      <c r="AM6" s="270">
        <f t="shared" si="1"/>
        <v>31</v>
      </c>
      <c r="AN6" s="268">
        <f t="shared" si="1"/>
        <v>2</v>
      </c>
      <c r="AO6" s="269">
        <f t="shared" si="1"/>
        <v>32</v>
      </c>
      <c r="AP6" s="269">
        <f t="shared" si="1"/>
        <v>227</v>
      </c>
      <c r="AQ6" s="270">
        <f t="shared" si="1"/>
        <v>104</v>
      </c>
      <c r="AR6" s="268">
        <f t="shared" si="1"/>
        <v>4</v>
      </c>
      <c r="AS6" s="269">
        <f t="shared" si="1"/>
        <v>50</v>
      </c>
      <c r="AT6" s="269">
        <f t="shared" si="1"/>
        <v>427</v>
      </c>
      <c r="AU6" s="270">
        <f t="shared" si="1"/>
        <v>47</v>
      </c>
      <c r="AV6" s="268">
        <f t="shared" si="1"/>
        <v>26</v>
      </c>
      <c r="AW6" s="269">
        <f t="shared" si="1"/>
        <v>48</v>
      </c>
      <c r="AX6" s="269">
        <f t="shared" si="1"/>
        <v>359</v>
      </c>
      <c r="AY6" s="270">
        <f t="shared" si="1"/>
        <v>32</v>
      </c>
      <c r="AZ6" s="268">
        <f t="shared" si="1"/>
        <v>2</v>
      </c>
      <c r="BA6" s="269">
        <f t="shared" si="1"/>
        <v>43</v>
      </c>
      <c r="BB6" s="269">
        <f t="shared" si="1"/>
        <v>269</v>
      </c>
      <c r="BC6" s="270">
        <f t="shared" si="1"/>
        <v>45</v>
      </c>
      <c r="BD6" s="605">
        <f t="shared" si="1"/>
        <v>0</v>
      </c>
      <c r="BE6" s="608">
        <f t="shared" si="1"/>
        <v>0</v>
      </c>
      <c r="BF6" s="608">
        <f t="shared" si="1"/>
        <v>0</v>
      </c>
      <c r="BG6" s="610">
        <f t="shared" si="1"/>
        <v>0</v>
      </c>
      <c r="BH6" s="268">
        <f t="shared" si="1"/>
        <v>7</v>
      </c>
      <c r="BI6" s="269">
        <f t="shared" si="1"/>
        <v>8</v>
      </c>
      <c r="BJ6" s="269">
        <f t="shared" si="1"/>
        <v>15</v>
      </c>
      <c r="BK6" s="270">
        <f t="shared" si="1"/>
        <v>11</v>
      </c>
      <c r="BL6" s="604">
        <f t="shared" si="1"/>
        <v>0</v>
      </c>
      <c r="BM6" s="608">
        <f t="shared" si="1"/>
        <v>0</v>
      </c>
      <c r="BN6" s="608">
        <f t="shared" si="1"/>
        <v>0</v>
      </c>
      <c r="BO6" s="606">
        <f t="shared" si="1"/>
        <v>0</v>
      </c>
      <c r="BP6" s="268">
        <f t="shared" ref="BP6:CU6" si="2">BP7+BP8+BP18+BP31+BP49+BP69+BP83+BP115</f>
        <v>1</v>
      </c>
      <c r="BQ6" s="269">
        <f t="shared" si="2"/>
        <v>4</v>
      </c>
      <c r="BR6" s="269">
        <f t="shared" si="2"/>
        <v>5</v>
      </c>
      <c r="BS6" s="270">
        <f t="shared" si="2"/>
        <v>5</v>
      </c>
      <c r="BT6" s="605">
        <f t="shared" si="2"/>
        <v>0</v>
      </c>
      <c r="BU6" s="608">
        <f t="shared" si="2"/>
        <v>0</v>
      </c>
      <c r="BV6" s="608">
        <f t="shared" si="2"/>
        <v>0</v>
      </c>
      <c r="BW6" s="610">
        <f t="shared" si="2"/>
        <v>0</v>
      </c>
      <c r="BX6" s="268">
        <f t="shared" si="2"/>
        <v>11</v>
      </c>
      <c r="BY6" s="269">
        <f t="shared" si="2"/>
        <v>90</v>
      </c>
      <c r="BZ6" s="269">
        <f t="shared" si="2"/>
        <v>573</v>
      </c>
      <c r="CA6" s="270">
        <f t="shared" si="2"/>
        <v>109</v>
      </c>
      <c r="CB6" s="268">
        <f t="shared" si="2"/>
        <v>14</v>
      </c>
      <c r="CC6" s="269">
        <f t="shared" si="2"/>
        <v>38</v>
      </c>
      <c r="CD6" s="269">
        <f t="shared" si="2"/>
        <v>84</v>
      </c>
      <c r="CE6" s="270">
        <f t="shared" si="2"/>
        <v>30</v>
      </c>
      <c r="CF6" s="268">
        <f t="shared" si="2"/>
        <v>3</v>
      </c>
      <c r="CG6" s="269">
        <f t="shared" si="2"/>
        <v>11</v>
      </c>
      <c r="CH6" s="269">
        <f t="shared" si="2"/>
        <v>16</v>
      </c>
      <c r="CI6" s="270">
        <f t="shared" si="2"/>
        <v>12</v>
      </c>
      <c r="CJ6" s="605">
        <f t="shared" si="2"/>
        <v>0</v>
      </c>
      <c r="CK6" s="608">
        <f t="shared" si="2"/>
        <v>0</v>
      </c>
      <c r="CL6" s="608">
        <f t="shared" si="2"/>
        <v>0</v>
      </c>
      <c r="CM6" s="610">
        <f t="shared" si="2"/>
        <v>0</v>
      </c>
      <c r="CN6" s="268">
        <f t="shared" si="2"/>
        <v>20</v>
      </c>
      <c r="CO6" s="269">
        <f t="shared" si="2"/>
        <v>9</v>
      </c>
      <c r="CP6" s="269">
        <f t="shared" si="2"/>
        <v>29</v>
      </c>
      <c r="CQ6" s="270">
        <f t="shared" si="2"/>
        <v>21</v>
      </c>
      <c r="CR6" s="605">
        <f t="shared" si="2"/>
        <v>0</v>
      </c>
      <c r="CS6" s="608">
        <f t="shared" si="2"/>
        <v>0</v>
      </c>
      <c r="CT6" s="608">
        <f t="shared" si="2"/>
        <v>0</v>
      </c>
      <c r="CU6" s="610">
        <f t="shared" si="2"/>
        <v>0</v>
      </c>
      <c r="CV6" s="268">
        <f t="shared" ref="CV6:CY6" si="3">CV7+CV8+CV18+CV31+CV49+CV69+CV83+CV115</f>
        <v>0</v>
      </c>
      <c r="CW6" s="269">
        <f t="shared" si="3"/>
        <v>0</v>
      </c>
      <c r="CX6" s="269">
        <f t="shared" si="3"/>
        <v>16348</v>
      </c>
      <c r="CY6" s="272">
        <f t="shared" si="3"/>
        <v>39</v>
      </c>
      <c r="CZ6" s="268">
        <f>D6+H6+L6+P6+T6+X6+AB6+AF6+AJ6+AN6+AR6+AV6+AZ6+BD6+BH6+BL6+BP6+BT6+BX6+CB6+CF6+CJ6+CN6+CR6+CV6</f>
        <v>269</v>
      </c>
      <c r="DA6" s="271">
        <f t="shared" ref="DA6:DB21" si="4">E6+I6+M6+Q6+U6+Y6+AC6+AG6+AK6+AO6+AS6+AW6+BA6+BE6+BI6+BM6+BQ6+BU6+BY6+CC6+CG6+CK6+CO6+CS6+CW6</f>
        <v>526</v>
      </c>
      <c r="DB6" s="273">
        <f>F6+J6+N6+R6+V6+Z6+AD6+AH6+AL6+AP6+AT6+AX6+BB6+BF6+BJ6+BN6+BR6+BV6+BZ6+CD6+CH6+CL6+CP6+CT6+CX6</f>
        <v>20529</v>
      </c>
      <c r="DC6" s="274">
        <f>(G6+K6+O6+S6+W6+AA6+AE6+AI6+AM6+AQ6+AU6+AY6+BC6+BG6+BK6+BO6+BS6+BW6+CA6+CE6+CI6+CM6+CQ6+CU6+CY6)/$B$2/$A$125</f>
        <v>0.37894144144144143</v>
      </c>
      <c r="DD6" s="364">
        <f>$DC$125</f>
        <v>0.37894144144144143</v>
      </c>
      <c r="DE6" s="275">
        <f>DB6/$DB$125/$A$125</f>
        <v>1</v>
      </c>
      <c r="DF6" s="363">
        <f>$DE$125</f>
        <v>1</v>
      </c>
      <c r="DG6" s="275">
        <f>(CZ6+DA6)/DB6</f>
        <v>3.8725705100102294E-2</v>
      </c>
      <c r="DH6" s="363">
        <f>$DG$125</f>
        <v>0.10811016479382828</v>
      </c>
      <c r="DI6" s="275">
        <f>DB6/'Кол-во учащихся ОУ'!F5</f>
        <v>0.18208669274367367</v>
      </c>
      <c r="DJ6" s="363">
        <f>$DI$125</f>
        <v>0.15285221418959088</v>
      </c>
    </row>
    <row r="7" spans="1:114" ht="16.5" customHeight="1" thickBot="1" x14ac:dyDescent="0.3">
      <c r="A7" s="27">
        <v>1</v>
      </c>
      <c r="B7" s="54">
        <v>50050</v>
      </c>
      <c r="C7" s="344" t="s">
        <v>81</v>
      </c>
      <c r="D7" s="790">
        <v>1</v>
      </c>
      <c r="E7" s="791">
        <v>2</v>
      </c>
      <c r="F7" s="791">
        <v>7</v>
      </c>
      <c r="G7" s="279">
        <f>IF(F7&gt;0,1,0)</f>
        <v>1</v>
      </c>
      <c r="H7" s="906">
        <v>1</v>
      </c>
      <c r="I7" s="907">
        <v>0</v>
      </c>
      <c r="J7" s="907">
        <v>1</v>
      </c>
      <c r="K7" s="279">
        <f>IF(J7&gt;0,1,0)</f>
        <v>1</v>
      </c>
      <c r="L7" s="277"/>
      <c r="M7" s="278"/>
      <c r="N7" s="278"/>
      <c r="O7" s="279">
        <f>IF(N7&gt;0,1,0)</f>
        <v>0</v>
      </c>
      <c r="P7" s="277"/>
      <c r="Q7" s="278"/>
      <c r="R7" s="278"/>
      <c r="S7" s="279">
        <f>IF(R7&gt;0,1,0)</f>
        <v>0</v>
      </c>
      <c r="T7" s="277"/>
      <c r="U7" s="278"/>
      <c r="V7" s="278"/>
      <c r="W7" s="279">
        <f>IF(V7&gt;0,1,0)</f>
        <v>0</v>
      </c>
      <c r="X7" s="277"/>
      <c r="Y7" s="278"/>
      <c r="Z7" s="278"/>
      <c r="AA7" s="279">
        <f>IF(Z7&gt;0,1,0)</f>
        <v>0</v>
      </c>
      <c r="AB7" s="277"/>
      <c r="AC7" s="278"/>
      <c r="AD7" s="278"/>
      <c r="AE7" s="279">
        <f>IF(AD7&gt;0,1,0)</f>
        <v>0</v>
      </c>
      <c r="AF7" s="277"/>
      <c r="AG7" s="278"/>
      <c r="AH7" s="278"/>
      <c r="AI7" s="279">
        <f>IF(AH7&gt;0,1,0)</f>
        <v>0</v>
      </c>
      <c r="AJ7" s="277"/>
      <c r="AK7" s="278"/>
      <c r="AL7" s="278"/>
      <c r="AM7" s="279">
        <f>IF(AL7&gt;0,1,0)</f>
        <v>0</v>
      </c>
      <c r="AN7" s="1019">
        <v>0</v>
      </c>
      <c r="AO7" s="1020">
        <v>2</v>
      </c>
      <c r="AP7" s="1020">
        <v>3</v>
      </c>
      <c r="AQ7" s="476">
        <f>IF(AP7&gt;0,1,0)</f>
        <v>1</v>
      </c>
      <c r="AR7" s="533"/>
      <c r="AS7" s="789"/>
      <c r="AT7" s="789"/>
      <c r="AU7" s="476">
        <f>IF(AT7&gt;0,1,0)</f>
        <v>0</v>
      </c>
      <c r="AV7" s="533"/>
      <c r="AW7" s="789"/>
      <c r="AX7" s="789"/>
      <c r="AY7" s="476">
        <f>IF(AX7&gt;0,1,0)</f>
        <v>0</v>
      </c>
      <c r="AZ7" s="533"/>
      <c r="BA7" s="789"/>
      <c r="BB7" s="789"/>
      <c r="BC7" s="476">
        <f>IF(BB7&gt;0,1,0)</f>
        <v>0</v>
      </c>
      <c r="BD7" s="603"/>
      <c r="BE7" s="611"/>
      <c r="BF7" s="611"/>
      <c r="BG7" s="612">
        <f>IF(BF7&gt;0,1,0)</f>
        <v>0</v>
      </c>
      <c r="BH7" s="533"/>
      <c r="BI7" s="789"/>
      <c r="BJ7" s="789"/>
      <c r="BK7" s="476">
        <f>IF(BJ7&gt;0,1,0)</f>
        <v>0</v>
      </c>
      <c r="BL7" s="613"/>
      <c r="BM7" s="611"/>
      <c r="BN7" s="611"/>
      <c r="BO7" s="614">
        <f>IF(BN7&gt;0,1,0)</f>
        <v>0</v>
      </c>
      <c r="BP7" s="277"/>
      <c r="BQ7" s="278"/>
      <c r="BR7" s="278"/>
      <c r="BS7" s="279">
        <f>IF(BR7&gt;0,1,0)</f>
        <v>0</v>
      </c>
      <c r="BT7" s="277"/>
      <c r="BU7" s="278"/>
      <c r="BV7" s="278"/>
      <c r="BW7" s="279">
        <f>IF(BV7&gt;0,1,0)</f>
        <v>0</v>
      </c>
      <c r="BX7" s="1278">
        <v>0</v>
      </c>
      <c r="BY7" s="1279">
        <v>0</v>
      </c>
      <c r="BZ7" s="1279">
        <v>4</v>
      </c>
      <c r="CA7" s="279">
        <f>IF(BZ7&gt;0,1,0)</f>
        <v>1</v>
      </c>
      <c r="CB7" s="277"/>
      <c r="CC7" s="278"/>
      <c r="CD7" s="278"/>
      <c r="CE7" s="279">
        <f>IF(CD7&gt;0,1,0)</f>
        <v>0</v>
      </c>
      <c r="CF7" s="277"/>
      <c r="CG7" s="278"/>
      <c r="CH7" s="278"/>
      <c r="CI7" s="279">
        <f>IF(CH7&gt;0,1,0)</f>
        <v>0</v>
      </c>
      <c r="CJ7" s="595"/>
      <c r="CK7" s="592"/>
      <c r="CL7" s="592"/>
      <c r="CM7" s="612">
        <f>IF(CL7&gt;0,1,0)</f>
        <v>0</v>
      </c>
      <c r="CN7" s="1405">
        <v>1</v>
      </c>
      <c r="CO7" s="1406">
        <v>0</v>
      </c>
      <c r="CP7" s="1406">
        <v>1</v>
      </c>
      <c r="CQ7" s="279">
        <f>IF(CP7&gt;0,1,0)</f>
        <v>1</v>
      </c>
      <c r="CR7" s="622"/>
      <c r="CS7" s="623"/>
      <c r="CT7" s="623"/>
      <c r="CU7" s="279">
        <f>IF(CT7&gt;0,1,0)</f>
        <v>0</v>
      </c>
      <c r="CV7" s="1405"/>
      <c r="CW7" s="1406"/>
      <c r="CX7" s="1406">
        <v>119</v>
      </c>
      <c r="CY7" s="280">
        <f>IF(CX7&gt;0,1,0)</f>
        <v>1</v>
      </c>
      <c r="CZ7" s="285">
        <f t="shared" ref="CZ7:CZ66" si="5">D7+H7+L7+P7+T7+X7+AB7+AF7+AJ7+AN7+AR7+AV7+AZ7+BD7+BH7+BL7+BP7+BT7+BX7+CB7+CF7+CJ7+CN7+CR7+CV7</f>
        <v>3</v>
      </c>
      <c r="DA7" s="286">
        <f t="shared" ref="DA7:DB66" si="6">E7+I7+M7+Q7+U7+Y7+AC7+AG7+AK7+AO7+AS7+AW7+BA7+BE7+BI7+BM7+BQ7+BU7+BY7+CC7+CG7+CK7+CO7+CS7+CW7</f>
        <v>4</v>
      </c>
      <c r="DB7" s="287">
        <f t="shared" si="4"/>
        <v>135</v>
      </c>
      <c r="DC7" s="655">
        <f>(G7+K7+O7+S7+W7+AA7+AE7+AI7+AM7+AQ7+AU7+AY7+BC7+BG7+BK7+BO7+BS7+BW7+CA7+CE7+CI7+CM7+CQ7+CU7+CY7)/$B$2</f>
        <v>0.375</v>
      </c>
      <c r="DD7" s="288">
        <f>$DC$125</f>
        <v>0.37894144144144143</v>
      </c>
      <c r="DE7" s="656">
        <f>DB7/$DB$125</f>
        <v>0.72994300745287155</v>
      </c>
      <c r="DF7" s="289">
        <f>$DE$125</f>
        <v>1</v>
      </c>
      <c r="DG7" s="656">
        <f>(CZ7+DA7)/DB7</f>
        <v>5.185185185185185E-2</v>
      </c>
      <c r="DH7" s="289">
        <f>$DG$125</f>
        <v>0.10811016479382828</v>
      </c>
      <c r="DI7" s="290">
        <f>DB7/'Кол-во учащихся ОУ'!D6</f>
        <v>0.14516129032258066</v>
      </c>
      <c r="DJ7" s="289">
        <f>$DI$125</f>
        <v>0.15285221418959088</v>
      </c>
    </row>
    <row r="8" spans="1:114" ht="16.5" customHeight="1" thickBot="1" x14ac:dyDescent="0.3">
      <c r="A8" s="13"/>
      <c r="B8" s="47"/>
      <c r="C8" s="365" t="s">
        <v>0</v>
      </c>
      <c r="D8" s="210">
        <f>SUM(D9:D17)</f>
        <v>20</v>
      </c>
      <c r="E8" s="212">
        <f t="shared" ref="E8:BP8" si="7">SUM(E9:E17)</f>
        <v>24</v>
      </c>
      <c r="F8" s="212">
        <f t="shared" si="7"/>
        <v>215</v>
      </c>
      <c r="G8" s="222">
        <f t="shared" si="7"/>
        <v>8</v>
      </c>
      <c r="H8" s="210">
        <f t="shared" si="7"/>
        <v>3</v>
      </c>
      <c r="I8" s="212">
        <f t="shared" si="7"/>
        <v>0</v>
      </c>
      <c r="J8" s="212">
        <f t="shared" si="7"/>
        <v>12</v>
      </c>
      <c r="K8" s="222">
        <f t="shared" si="7"/>
        <v>6</v>
      </c>
      <c r="L8" s="210">
        <f t="shared" si="7"/>
        <v>2</v>
      </c>
      <c r="M8" s="212">
        <f t="shared" si="7"/>
        <v>0</v>
      </c>
      <c r="N8" s="212">
        <f t="shared" si="7"/>
        <v>5</v>
      </c>
      <c r="O8" s="222">
        <f t="shared" si="7"/>
        <v>3</v>
      </c>
      <c r="P8" s="679">
        <f t="shared" si="7"/>
        <v>0</v>
      </c>
      <c r="Q8" s="680">
        <f t="shared" si="7"/>
        <v>0</v>
      </c>
      <c r="R8" s="680">
        <f t="shared" si="7"/>
        <v>0</v>
      </c>
      <c r="S8" s="686">
        <f t="shared" si="7"/>
        <v>0</v>
      </c>
      <c r="T8" s="210">
        <f t="shared" si="7"/>
        <v>0</v>
      </c>
      <c r="U8" s="212">
        <f t="shared" si="7"/>
        <v>0</v>
      </c>
      <c r="V8" s="212">
        <f t="shared" si="7"/>
        <v>0</v>
      </c>
      <c r="W8" s="222">
        <f t="shared" si="7"/>
        <v>0</v>
      </c>
      <c r="X8" s="679">
        <f t="shared" si="7"/>
        <v>0</v>
      </c>
      <c r="Y8" s="680">
        <f t="shared" si="7"/>
        <v>0</v>
      </c>
      <c r="Z8" s="680">
        <f t="shared" si="7"/>
        <v>0</v>
      </c>
      <c r="AA8" s="686">
        <f t="shared" si="7"/>
        <v>0</v>
      </c>
      <c r="AB8" s="679">
        <f t="shared" si="7"/>
        <v>0</v>
      </c>
      <c r="AC8" s="680">
        <f t="shared" si="7"/>
        <v>0</v>
      </c>
      <c r="AD8" s="680">
        <f t="shared" si="7"/>
        <v>0</v>
      </c>
      <c r="AE8" s="686">
        <f t="shared" si="7"/>
        <v>0</v>
      </c>
      <c r="AF8" s="679">
        <f t="shared" si="7"/>
        <v>0</v>
      </c>
      <c r="AG8" s="680">
        <f t="shared" si="7"/>
        <v>0</v>
      </c>
      <c r="AH8" s="680">
        <f t="shared" si="7"/>
        <v>0</v>
      </c>
      <c r="AI8" s="686">
        <f t="shared" si="7"/>
        <v>0</v>
      </c>
      <c r="AJ8" s="210">
        <f t="shared" si="7"/>
        <v>1</v>
      </c>
      <c r="AK8" s="212">
        <f t="shared" si="7"/>
        <v>1</v>
      </c>
      <c r="AL8" s="212">
        <f t="shared" si="7"/>
        <v>6</v>
      </c>
      <c r="AM8" s="222">
        <f t="shared" si="7"/>
        <v>1</v>
      </c>
      <c r="AN8" s="367">
        <f t="shared" si="7"/>
        <v>1</v>
      </c>
      <c r="AO8" s="368">
        <f t="shared" si="7"/>
        <v>5</v>
      </c>
      <c r="AP8" s="368">
        <f t="shared" si="7"/>
        <v>17</v>
      </c>
      <c r="AQ8" s="369">
        <f t="shared" si="7"/>
        <v>7</v>
      </c>
      <c r="AR8" s="367">
        <f t="shared" si="7"/>
        <v>1</v>
      </c>
      <c r="AS8" s="368">
        <f t="shared" si="7"/>
        <v>5</v>
      </c>
      <c r="AT8" s="368">
        <f t="shared" si="7"/>
        <v>41</v>
      </c>
      <c r="AU8" s="369">
        <f t="shared" si="7"/>
        <v>5</v>
      </c>
      <c r="AV8" s="367">
        <f t="shared" si="7"/>
        <v>3</v>
      </c>
      <c r="AW8" s="368">
        <f t="shared" si="7"/>
        <v>5</v>
      </c>
      <c r="AX8" s="368">
        <f t="shared" si="7"/>
        <v>22</v>
      </c>
      <c r="AY8" s="369">
        <f t="shared" si="7"/>
        <v>3</v>
      </c>
      <c r="AZ8" s="367">
        <f t="shared" si="7"/>
        <v>0</v>
      </c>
      <c r="BA8" s="368">
        <f t="shared" si="7"/>
        <v>1</v>
      </c>
      <c r="BB8" s="368">
        <f t="shared" si="7"/>
        <v>28</v>
      </c>
      <c r="BC8" s="369">
        <f t="shared" si="7"/>
        <v>4</v>
      </c>
      <c r="BD8" s="615">
        <f t="shared" si="7"/>
        <v>0</v>
      </c>
      <c r="BE8" s="616">
        <f t="shared" si="7"/>
        <v>0</v>
      </c>
      <c r="BF8" s="616">
        <f t="shared" si="7"/>
        <v>0</v>
      </c>
      <c r="BG8" s="617">
        <f t="shared" si="7"/>
        <v>0</v>
      </c>
      <c r="BH8" s="367">
        <f t="shared" si="7"/>
        <v>0</v>
      </c>
      <c r="BI8" s="368">
        <f t="shared" si="7"/>
        <v>0</v>
      </c>
      <c r="BJ8" s="368">
        <f t="shared" si="7"/>
        <v>0</v>
      </c>
      <c r="BK8" s="369">
        <f t="shared" si="7"/>
        <v>0</v>
      </c>
      <c r="BL8" s="616">
        <f t="shared" si="7"/>
        <v>0</v>
      </c>
      <c r="BM8" s="616">
        <f t="shared" si="7"/>
        <v>0</v>
      </c>
      <c r="BN8" s="616">
        <f t="shared" si="7"/>
        <v>0</v>
      </c>
      <c r="BO8" s="616">
        <f t="shared" si="7"/>
        <v>0</v>
      </c>
      <c r="BP8" s="210">
        <f t="shared" si="7"/>
        <v>1</v>
      </c>
      <c r="BQ8" s="212">
        <f t="shared" ref="BQ8:CY8" si="8">SUM(BQ9:BQ17)</f>
        <v>0</v>
      </c>
      <c r="BR8" s="212">
        <f t="shared" si="8"/>
        <v>1</v>
      </c>
      <c r="BS8" s="222">
        <f t="shared" si="8"/>
        <v>1</v>
      </c>
      <c r="BT8" s="679">
        <f t="shared" si="8"/>
        <v>0</v>
      </c>
      <c r="BU8" s="680">
        <f t="shared" si="8"/>
        <v>0</v>
      </c>
      <c r="BV8" s="680">
        <f t="shared" si="8"/>
        <v>0</v>
      </c>
      <c r="BW8" s="686">
        <f t="shared" si="8"/>
        <v>0</v>
      </c>
      <c r="BX8" s="210">
        <f t="shared" si="8"/>
        <v>2</v>
      </c>
      <c r="BY8" s="212">
        <f t="shared" si="8"/>
        <v>7</v>
      </c>
      <c r="BZ8" s="212">
        <f t="shared" si="8"/>
        <v>57</v>
      </c>
      <c r="CA8" s="222">
        <f t="shared" si="8"/>
        <v>9</v>
      </c>
      <c r="CB8" s="210">
        <f t="shared" si="8"/>
        <v>0</v>
      </c>
      <c r="CC8" s="212">
        <f t="shared" si="8"/>
        <v>6</v>
      </c>
      <c r="CD8" s="212">
        <f t="shared" si="8"/>
        <v>8</v>
      </c>
      <c r="CE8" s="222">
        <f t="shared" si="8"/>
        <v>3</v>
      </c>
      <c r="CF8" s="210">
        <f t="shared" si="8"/>
        <v>0</v>
      </c>
      <c r="CG8" s="212">
        <f t="shared" si="8"/>
        <v>2</v>
      </c>
      <c r="CH8" s="212">
        <f t="shared" si="8"/>
        <v>3</v>
      </c>
      <c r="CI8" s="222">
        <f t="shared" si="8"/>
        <v>3</v>
      </c>
      <c r="CJ8" s="615">
        <f t="shared" si="8"/>
        <v>0</v>
      </c>
      <c r="CK8" s="616">
        <f t="shared" si="8"/>
        <v>0</v>
      </c>
      <c r="CL8" s="616">
        <f t="shared" si="8"/>
        <v>0</v>
      </c>
      <c r="CM8" s="617">
        <f t="shared" si="8"/>
        <v>0</v>
      </c>
      <c r="CN8" s="210">
        <f t="shared" si="8"/>
        <v>3</v>
      </c>
      <c r="CO8" s="212">
        <f t="shared" si="8"/>
        <v>0</v>
      </c>
      <c r="CP8" s="212">
        <f t="shared" si="8"/>
        <v>3</v>
      </c>
      <c r="CQ8" s="222">
        <f t="shared" si="8"/>
        <v>2</v>
      </c>
      <c r="CR8" s="615">
        <f t="shared" si="8"/>
        <v>0</v>
      </c>
      <c r="CS8" s="616">
        <f t="shared" si="8"/>
        <v>0</v>
      </c>
      <c r="CT8" s="616">
        <f t="shared" si="8"/>
        <v>0</v>
      </c>
      <c r="CU8" s="686">
        <f t="shared" si="8"/>
        <v>0</v>
      </c>
      <c r="CV8" s="210">
        <f t="shared" si="8"/>
        <v>0</v>
      </c>
      <c r="CW8" s="212">
        <f t="shared" si="8"/>
        <v>0</v>
      </c>
      <c r="CX8" s="212">
        <f t="shared" si="8"/>
        <v>4177</v>
      </c>
      <c r="CY8" s="236">
        <f t="shared" si="8"/>
        <v>5</v>
      </c>
      <c r="CZ8" s="210">
        <f t="shared" si="5"/>
        <v>37</v>
      </c>
      <c r="DA8" s="211">
        <f t="shared" si="6"/>
        <v>56</v>
      </c>
      <c r="DB8" s="255">
        <f>SUM(DB9:DB17)</f>
        <v>4595</v>
      </c>
      <c r="DC8" s="256">
        <f>(G8+K8+O8+S8+W8+AA8+AE8+AI8+AM8+AQ8+AU8+AY8+BC8+BG8+BK8+BO8+BS8+BW8+CA8+CE8+CI8+CM8+CQ8+CU8+CY8)/$B$2/A17</f>
        <v>0.41666666666666669</v>
      </c>
      <c r="DD8" s="258"/>
      <c r="DE8" s="256">
        <f>DB8/$DB$125/A17</f>
        <v>2.7605663532888434</v>
      </c>
      <c r="DF8" s="259"/>
      <c r="DG8" s="256">
        <f t="shared" ref="DG8:DG65" si="9">(CZ8+DA8)/DB8</f>
        <v>2.0239390642002177E-2</v>
      </c>
      <c r="DH8" s="259"/>
      <c r="DI8" s="256">
        <f>DB8/'Кол-во учащихся ОУ'!F7</f>
        <v>0.54014341130833432</v>
      </c>
      <c r="DJ8" s="259"/>
    </row>
    <row r="9" spans="1:114" ht="16.5" customHeight="1" x14ac:dyDescent="0.25">
      <c r="A9" s="14">
        <v>1</v>
      </c>
      <c r="B9" s="16">
        <v>10003</v>
      </c>
      <c r="C9" s="21" t="s">
        <v>142</v>
      </c>
      <c r="D9" s="796">
        <v>0</v>
      </c>
      <c r="E9" s="797">
        <v>0</v>
      </c>
      <c r="F9" s="797">
        <v>0</v>
      </c>
      <c r="G9" s="293">
        <f>IF(F9&gt;0,1,0)</f>
        <v>0</v>
      </c>
      <c r="H9" s="904"/>
      <c r="I9" s="905"/>
      <c r="J9" s="905"/>
      <c r="K9" s="293">
        <f>IF(J9&gt;0,1,0)</f>
        <v>0</v>
      </c>
      <c r="L9" s="910"/>
      <c r="M9" s="911"/>
      <c r="N9" s="911"/>
      <c r="O9" s="293">
        <f t="shared" ref="O9:O17" si="10">IF(N9&gt;0,1,0)</f>
        <v>0</v>
      </c>
      <c r="P9" s="281"/>
      <c r="Q9" s="282"/>
      <c r="R9" s="282"/>
      <c r="S9" s="293">
        <f t="shared" ref="S9:S17" si="11">IF(R9&gt;0,1,0)</f>
        <v>0</v>
      </c>
      <c r="T9" s="281"/>
      <c r="U9" s="282"/>
      <c r="V9" s="282"/>
      <c r="W9" s="293">
        <f t="shared" ref="W9:W17" si="12">IF(V9&gt;0,1,0)</f>
        <v>0</v>
      </c>
      <c r="X9" s="281"/>
      <c r="Y9" s="282"/>
      <c r="Z9" s="282"/>
      <c r="AA9" s="293">
        <f t="shared" ref="AA9:AA17" si="13">IF(Z9&gt;0,1,0)</f>
        <v>0</v>
      </c>
      <c r="AB9" s="281"/>
      <c r="AC9" s="282"/>
      <c r="AD9" s="282"/>
      <c r="AE9" s="293">
        <f>IF(AD9&gt;0,1,0)</f>
        <v>0</v>
      </c>
      <c r="AF9" s="281"/>
      <c r="AG9" s="282"/>
      <c r="AH9" s="282"/>
      <c r="AI9" s="293">
        <f>IF(AH9&gt;0,1,0)</f>
        <v>0</v>
      </c>
      <c r="AJ9" s="975"/>
      <c r="AK9" s="976"/>
      <c r="AL9" s="976"/>
      <c r="AM9" s="293">
        <f>IF(AL9&gt;0,1,0)</f>
        <v>0</v>
      </c>
      <c r="AN9" s="1023"/>
      <c r="AO9" s="1024"/>
      <c r="AP9" s="1024"/>
      <c r="AQ9" s="293">
        <f>IF(AP9&gt;0,1,0)</f>
        <v>0</v>
      </c>
      <c r="AR9" s="1107"/>
      <c r="AS9" s="1108"/>
      <c r="AT9" s="1108"/>
      <c r="AU9" s="293">
        <f>IF(AT9&gt;0,1,0)</f>
        <v>0</v>
      </c>
      <c r="AV9" s="1111"/>
      <c r="AW9" s="1112"/>
      <c r="AX9" s="1112"/>
      <c r="AY9" s="293">
        <f>IF(AX9&gt;0,1,0)</f>
        <v>0</v>
      </c>
      <c r="AZ9" s="1193"/>
      <c r="BA9" s="1194"/>
      <c r="BB9" s="1194"/>
      <c r="BC9" s="293">
        <f t="shared" ref="BC9:BC17" si="14">IF(BB9&gt;0,1,0)</f>
        <v>0</v>
      </c>
      <c r="BD9" s="595"/>
      <c r="BE9" s="592"/>
      <c r="BF9" s="592"/>
      <c r="BG9" s="618">
        <f>IF(BF9&gt;0,1,0)</f>
        <v>0</v>
      </c>
      <c r="BH9" s="291"/>
      <c r="BI9" s="292"/>
      <c r="BJ9" s="292"/>
      <c r="BK9" s="293">
        <f t="shared" ref="BK9:BK17" si="15">IF(BJ9&gt;0,1,0)</f>
        <v>0</v>
      </c>
      <c r="BL9" s="591"/>
      <c r="BM9" s="592"/>
      <c r="BN9" s="592"/>
      <c r="BO9" s="619">
        <f>IF(BN9&gt;0,1,0)</f>
        <v>0</v>
      </c>
      <c r="BP9" s="1259"/>
      <c r="BQ9" s="1260"/>
      <c r="BR9" s="1260"/>
      <c r="BS9" s="293">
        <f>IF(BR9&gt;0,1,0)</f>
        <v>0</v>
      </c>
      <c r="BT9" s="682"/>
      <c r="BU9" s="683"/>
      <c r="BV9" s="683"/>
      <c r="BW9" s="293">
        <f>IF(BV9&gt;0,1,0)</f>
        <v>0</v>
      </c>
      <c r="BX9" s="1268">
        <v>0</v>
      </c>
      <c r="BY9" s="1269">
        <v>0</v>
      </c>
      <c r="BZ9" s="1269">
        <v>4</v>
      </c>
      <c r="CA9" s="293">
        <f>IF(BZ9&gt;0,1,0)</f>
        <v>1</v>
      </c>
      <c r="CB9" s="1353">
        <v>0</v>
      </c>
      <c r="CC9" s="1354">
        <v>1</v>
      </c>
      <c r="CD9" s="1354">
        <v>2</v>
      </c>
      <c r="CE9" s="293">
        <f>IF(CD9&gt;0,1,0)</f>
        <v>1</v>
      </c>
      <c r="CF9" s="1357"/>
      <c r="CG9" s="1358"/>
      <c r="CH9" s="1358"/>
      <c r="CI9" s="293">
        <f>IF(CH9&gt;0,1,0)</f>
        <v>0</v>
      </c>
      <c r="CJ9" s="595"/>
      <c r="CK9" s="592"/>
      <c r="CL9" s="592"/>
      <c r="CM9" s="618">
        <f>IF(CL9&gt;0,1,0)</f>
        <v>0</v>
      </c>
      <c r="CN9" s="1403"/>
      <c r="CO9" s="1404"/>
      <c r="CP9" s="1404"/>
      <c r="CQ9" s="293">
        <f>IF(CP9&gt;0,1,0)</f>
        <v>0</v>
      </c>
      <c r="CR9" s="622"/>
      <c r="CS9" s="623"/>
      <c r="CT9" s="623"/>
      <c r="CU9" s="293">
        <f>IF(CT9&gt;0,1,0)</f>
        <v>0</v>
      </c>
      <c r="CV9" s="1412"/>
      <c r="CW9" s="1413"/>
      <c r="CX9" s="1413"/>
      <c r="CY9" s="294">
        <f>IF(CX9&gt;0,1,0)</f>
        <v>0</v>
      </c>
      <c r="CZ9" s="297">
        <f t="shared" si="5"/>
        <v>0</v>
      </c>
      <c r="DA9" s="298">
        <f t="shared" si="6"/>
        <v>1</v>
      </c>
      <c r="DB9" s="299">
        <f>F9+J9+N9+R9+V9+Z9+AD9+AH9+AL9+AP9+AT9+AX9+BB9+BF9+BJ9+BN9+BR9+BV9+BZ9+CD9+CH9+CL9+CP9+CT9+CX9</f>
        <v>6</v>
      </c>
      <c r="DC9" s="300">
        <f t="shared" ref="DC9:DC67" si="16">(G9+K9+O9+S9+W9+AA9+AE9+AI9+AM9+AQ9+AU9+AY9+BC9+BG9+BK9+BO9+BS9+BW9+CA9+CE9+CI9+CM9+CQ9+CU9+CY9)/$B$2</f>
        <v>0.125</v>
      </c>
      <c r="DD9" s="301">
        <f t="shared" ref="DD9:DD17" si="17">$DC$125</f>
        <v>0.37894144144144143</v>
      </c>
      <c r="DE9" s="302">
        <f t="shared" ref="DE9:DE17" si="18">DB9/$DB$125</f>
        <v>3.2441911442349848E-2</v>
      </c>
      <c r="DF9" s="303">
        <f t="shared" ref="DF9:DF17" si="19">$DE$125</f>
        <v>1</v>
      </c>
      <c r="DG9" s="302">
        <f>(CZ9+DA9)/DB9</f>
        <v>0.16666666666666666</v>
      </c>
      <c r="DH9" s="303">
        <f t="shared" ref="DH9:DH17" si="20">$DG$125</f>
        <v>0.10811016479382828</v>
      </c>
      <c r="DI9" s="302">
        <f>DB9/'Кол-во учащихся ОУ'!D8</f>
        <v>2.5862068965517241E-2</v>
      </c>
      <c r="DJ9" s="303">
        <f t="shared" ref="DJ9:DJ17" si="21">$DI$125</f>
        <v>0.15285221418959088</v>
      </c>
    </row>
    <row r="10" spans="1:114" ht="16.5" customHeight="1" x14ac:dyDescent="0.25">
      <c r="A10" s="14">
        <v>2</v>
      </c>
      <c r="B10" s="16">
        <v>10002</v>
      </c>
      <c r="C10" s="21" t="s">
        <v>79</v>
      </c>
      <c r="D10" s="794">
        <v>1</v>
      </c>
      <c r="E10" s="795">
        <v>3</v>
      </c>
      <c r="F10" s="795">
        <v>29</v>
      </c>
      <c r="G10" s="306">
        <f>IF(F10&gt;0,1,0)</f>
        <v>1</v>
      </c>
      <c r="H10" s="902">
        <v>0</v>
      </c>
      <c r="I10" s="903">
        <v>0</v>
      </c>
      <c r="J10" s="903">
        <v>0</v>
      </c>
      <c r="K10" s="306">
        <f>IF(J10&gt;0,1,0)</f>
        <v>0</v>
      </c>
      <c r="L10" s="908"/>
      <c r="M10" s="909"/>
      <c r="N10" s="909"/>
      <c r="O10" s="306">
        <f t="shared" si="10"/>
        <v>0</v>
      </c>
      <c r="P10" s="548"/>
      <c r="Q10" s="549"/>
      <c r="R10" s="549"/>
      <c r="S10" s="306">
        <f t="shared" si="11"/>
        <v>0</v>
      </c>
      <c r="T10" s="548"/>
      <c r="U10" s="549"/>
      <c r="V10" s="549"/>
      <c r="W10" s="306">
        <f t="shared" si="12"/>
        <v>0</v>
      </c>
      <c r="X10" s="548"/>
      <c r="Y10" s="549"/>
      <c r="Z10" s="549"/>
      <c r="AA10" s="306">
        <f t="shared" si="13"/>
        <v>0</v>
      </c>
      <c r="AB10" s="548"/>
      <c r="AC10" s="549"/>
      <c r="AD10" s="549"/>
      <c r="AE10" s="306">
        <f>IF(AD10&gt;0,1,0)</f>
        <v>0</v>
      </c>
      <c r="AF10" s="548"/>
      <c r="AG10" s="549"/>
      <c r="AH10" s="549"/>
      <c r="AI10" s="306">
        <f>IF(AH10&gt;0,1,0)</f>
        <v>0</v>
      </c>
      <c r="AJ10" s="973"/>
      <c r="AK10" s="974"/>
      <c r="AL10" s="974"/>
      <c r="AM10" s="306">
        <f>IF(AL10&gt;0,1,0)</f>
        <v>0</v>
      </c>
      <c r="AN10" s="1021"/>
      <c r="AO10" s="1022"/>
      <c r="AP10" s="1022"/>
      <c r="AQ10" s="306">
        <f>IF(AP10&gt;0,1,0)</f>
        <v>0</v>
      </c>
      <c r="AR10" s="1105"/>
      <c r="AS10" s="1106"/>
      <c r="AT10" s="1106"/>
      <c r="AU10" s="306">
        <f>IF(AT10&gt;0,1,0)</f>
        <v>0</v>
      </c>
      <c r="AV10" s="1109"/>
      <c r="AW10" s="1110"/>
      <c r="AX10" s="1110"/>
      <c r="AY10" s="306">
        <f>IF(AX10&gt;0,1,0)</f>
        <v>0</v>
      </c>
      <c r="AZ10" s="1191"/>
      <c r="BA10" s="1192"/>
      <c r="BB10" s="1192"/>
      <c r="BC10" s="306">
        <f t="shared" si="14"/>
        <v>0</v>
      </c>
      <c r="BD10" s="590"/>
      <c r="BE10" s="594"/>
      <c r="BF10" s="594"/>
      <c r="BG10" s="596">
        <f>IF(BF10&gt;0,1,0)</f>
        <v>0</v>
      </c>
      <c r="BH10" s="304"/>
      <c r="BI10" s="305"/>
      <c r="BJ10" s="305"/>
      <c r="BK10" s="306">
        <f t="shared" si="15"/>
        <v>0</v>
      </c>
      <c r="BL10" s="591"/>
      <c r="BM10" s="592"/>
      <c r="BN10" s="592"/>
      <c r="BO10" s="593">
        <f>IF(BN10&gt;0,1,0)</f>
        <v>0</v>
      </c>
      <c r="BP10" s="1257"/>
      <c r="BQ10" s="1258"/>
      <c r="BR10" s="1258"/>
      <c r="BS10" s="306">
        <f>IF(BR10&gt;0,1,0)</f>
        <v>0</v>
      </c>
      <c r="BT10" s="691"/>
      <c r="BU10" s="692"/>
      <c r="BV10" s="692"/>
      <c r="BW10" s="306">
        <f>IF(BV10&gt;0,1,0)</f>
        <v>0</v>
      </c>
      <c r="BX10" s="1266">
        <v>1</v>
      </c>
      <c r="BY10" s="1267">
        <v>0</v>
      </c>
      <c r="BZ10" s="1267">
        <v>6</v>
      </c>
      <c r="CA10" s="306">
        <f>IF(BZ10&gt;0,1,0)</f>
        <v>1</v>
      </c>
      <c r="CB10" s="1351"/>
      <c r="CC10" s="1352"/>
      <c r="CD10" s="1352"/>
      <c r="CE10" s="306">
        <f>IF(CD10&gt;0,1,0)</f>
        <v>0</v>
      </c>
      <c r="CF10" s="1355">
        <v>0</v>
      </c>
      <c r="CG10" s="1356">
        <v>1</v>
      </c>
      <c r="CH10" s="1356">
        <v>1</v>
      </c>
      <c r="CI10" s="306">
        <f>IF(CH10&gt;0,1,0)</f>
        <v>1</v>
      </c>
      <c r="CJ10" s="595"/>
      <c r="CK10" s="592"/>
      <c r="CL10" s="592"/>
      <c r="CM10" s="596">
        <f>IF(CL10&gt;0,1,0)</f>
        <v>0</v>
      </c>
      <c r="CN10" s="1401"/>
      <c r="CO10" s="1402"/>
      <c r="CP10" s="1402"/>
      <c r="CQ10" s="306">
        <f>IF(CP10&gt;0,1,0)</f>
        <v>0</v>
      </c>
      <c r="CR10" s="622"/>
      <c r="CS10" s="623"/>
      <c r="CT10" s="623"/>
      <c r="CU10" s="306">
        <f>IF(CT10&gt;0,1,0)</f>
        <v>0</v>
      </c>
      <c r="CV10" s="1412"/>
      <c r="CW10" s="1413"/>
      <c r="CX10" s="1413"/>
      <c r="CY10" s="307">
        <f>IF(CX10&gt;0,1,0)</f>
        <v>0</v>
      </c>
      <c r="CZ10" s="308">
        <f t="shared" si="5"/>
        <v>2</v>
      </c>
      <c r="DA10" s="309">
        <f t="shared" si="6"/>
        <v>4</v>
      </c>
      <c r="DB10" s="310">
        <f t="shared" si="4"/>
        <v>36</v>
      </c>
      <c r="DC10" s="311">
        <f t="shared" si="16"/>
        <v>0.1875</v>
      </c>
      <c r="DD10" s="312">
        <f t="shared" si="17"/>
        <v>0.37894144144144143</v>
      </c>
      <c r="DE10" s="313">
        <f t="shared" si="18"/>
        <v>0.1946514686540991</v>
      </c>
      <c r="DF10" s="314">
        <f t="shared" si="19"/>
        <v>1</v>
      </c>
      <c r="DG10" s="313">
        <f>(CZ10+DA10)/DB10</f>
        <v>0.16666666666666666</v>
      </c>
      <c r="DH10" s="314">
        <f t="shared" si="20"/>
        <v>0.10811016479382828</v>
      </c>
      <c r="DI10" s="302">
        <f>DB10/'Кол-во учащихся ОУ'!D9</f>
        <v>3.0201342281879196E-2</v>
      </c>
      <c r="DJ10" s="303">
        <f t="shared" si="21"/>
        <v>0.15285221418959088</v>
      </c>
    </row>
    <row r="11" spans="1:114" ht="16.5" customHeight="1" x14ac:dyDescent="0.25">
      <c r="A11" s="14">
        <v>3</v>
      </c>
      <c r="B11" s="16">
        <v>10090</v>
      </c>
      <c r="C11" s="21" t="s">
        <v>83</v>
      </c>
      <c r="D11" s="794">
        <v>0</v>
      </c>
      <c r="E11" s="795">
        <v>0</v>
      </c>
      <c r="F11" s="795">
        <v>17</v>
      </c>
      <c r="G11" s="306">
        <f>IF(F11&gt;0,1,0)</f>
        <v>1</v>
      </c>
      <c r="H11" s="902">
        <v>0</v>
      </c>
      <c r="I11" s="903">
        <v>0</v>
      </c>
      <c r="J11" s="903">
        <v>1</v>
      </c>
      <c r="K11" s="306">
        <f>IF(J11&gt;0,1,0)</f>
        <v>1</v>
      </c>
      <c r="L11" s="908">
        <v>2</v>
      </c>
      <c r="M11" s="909">
        <v>0</v>
      </c>
      <c r="N11" s="909">
        <v>2</v>
      </c>
      <c r="O11" s="306">
        <f t="shared" si="10"/>
        <v>1</v>
      </c>
      <c r="P11" s="548"/>
      <c r="Q11" s="549"/>
      <c r="R11" s="549"/>
      <c r="S11" s="306">
        <f t="shared" si="11"/>
        <v>0</v>
      </c>
      <c r="T11" s="548"/>
      <c r="U11" s="549"/>
      <c r="V11" s="549"/>
      <c r="W11" s="306">
        <f t="shared" si="12"/>
        <v>0</v>
      </c>
      <c r="X11" s="548"/>
      <c r="Y11" s="549"/>
      <c r="Z11" s="549"/>
      <c r="AA11" s="306">
        <f t="shared" si="13"/>
        <v>0</v>
      </c>
      <c r="AB11" s="548"/>
      <c r="AC11" s="549"/>
      <c r="AD11" s="549"/>
      <c r="AE11" s="306">
        <f>IF(AD11&gt;0,1,0)</f>
        <v>0</v>
      </c>
      <c r="AF11" s="548"/>
      <c r="AG11" s="549"/>
      <c r="AH11" s="549"/>
      <c r="AI11" s="306">
        <f>IF(AH11&gt;0,1,0)</f>
        <v>0</v>
      </c>
      <c r="AJ11" s="973"/>
      <c r="AK11" s="974"/>
      <c r="AL11" s="974"/>
      <c r="AM11" s="306">
        <f>IF(AL11&gt;0,1,0)</f>
        <v>0</v>
      </c>
      <c r="AN11" s="1021">
        <v>0</v>
      </c>
      <c r="AO11" s="1022">
        <v>0</v>
      </c>
      <c r="AP11" s="1022">
        <v>2</v>
      </c>
      <c r="AQ11" s="306">
        <f>IF(AP11&gt;0,1,0)</f>
        <v>1</v>
      </c>
      <c r="AR11" s="1105"/>
      <c r="AS11" s="1106"/>
      <c r="AT11" s="1106"/>
      <c r="AU11" s="306">
        <f>IF(AT11&gt;0,1,0)</f>
        <v>0</v>
      </c>
      <c r="AV11" s="1109"/>
      <c r="AW11" s="1110"/>
      <c r="AX11" s="1110"/>
      <c r="AY11" s="306">
        <f>IF(AX11&gt;0,1,0)</f>
        <v>0</v>
      </c>
      <c r="AZ11" s="1191">
        <v>0</v>
      </c>
      <c r="BA11" s="1192">
        <v>0</v>
      </c>
      <c r="BB11" s="1192">
        <v>7</v>
      </c>
      <c r="BC11" s="306">
        <f t="shared" si="14"/>
        <v>1</v>
      </c>
      <c r="BD11" s="590"/>
      <c r="BE11" s="594"/>
      <c r="BF11" s="594"/>
      <c r="BG11" s="596">
        <f>IF(BF11&gt;0,1,0)</f>
        <v>0</v>
      </c>
      <c r="BH11" s="304"/>
      <c r="BI11" s="305"/>
      <c r="BJ11" s="305"/>
      <c r="BK11" s="306">
        <f t="shared" si="15"/>
        <v>0</v>
      </c>
      <c r="BL11" s="597"/>
      <c r="BM11" s="594"/>
      <c r="BN11" s="594"/>
      <c r="BO11" s="593">
        <f>IF(BN11&gt;0,1,0)</f>
        <v>0</v>
      </c>
      <c r="BP11" s="1257"/>
      <c r="BQ11" s="1258"/>
      <c r="BR11" s="1258"/>
      <c r="BS11" s="306">
        <f>IF(BR11&gt;0,1,0)</f>
        <v>0</v>
      </c>
      <c r="BT11" s="691"/>
      <c r="BU11" s="692"/>
      <c r="BV11" s="692"/>
      <c r="BW11" s="306">
        <f>IF(BV11&gt;0,1,0)</f>
        <v>0</v>
      </c>
      <c r="BX11" s="1266">
        <v>0</v>
      </c>
      <c r="BY11" s="1267">
        <v>1</v>
      </c>
      <c r="BZ11" s="1267">
        <v>7</v>
      </c>
      <c r="CA11" s="306">
        <f>IF(BZ11&gt;0,1,0)</f>
        <v>1</v>
      </c>
      <c r="CB11" s="1351"/>
      <c r="CC11" s="1352"/>
      <c r="CD11" s="1352"/>
      <c r="CE11" s="306">
        <f>IF(CD11&gt;0,1,0)</f>
        <v>0</v>
      </c>
      <c r="CF11" s="1355"/>
      <c r="CG11" s="1356"/>
      <c r="CH11" s="1356"/>
      <c r="CI11" s="306">
        <f>IF(CH11&gt;0,1,0)</f>
        <v>0</v>
      </c>
      <c r="CJ11" s="595"/>
      <c r="CK11" s="592"/>
      <c r="CL11" s="592"/>
      <c r="CM11" s="596">
        <f>IF(CL11&gt;0,1,0)</f>
        <v>0</v>
      </c>
      <c r="CN11" s="1403">
        <v>1</v>
      </c>
      <c r="CO11" s="1404">
        <v>0</v>
      </c>
      <c r="CP11" s="1404">
        <v>1</v>
      </c>
      <c r="CQ11" s="306">
        <f>IF(CP11&gt;0,1,0)</f>
        <v>1</v>
      </c>
      <c r="CR11" s="622"/>
      <c r="CS11" s="623"/>
      <c r="CT11" s="623"/>
      <c r="CU11" s="306">
        <f>IF(CT11&gt;0,1,0)</f>
        <v>0</v>
      </c>
      <c r="CV11" s="1410"/>
      <c r="CW11" s="1411"/>
      <c r="CX11" s="1411"/>
      <c r="CY11" s="307">
        <f>IF(CX11&gt;0,1,0)</f>
        <v>0</v>
      </c>
      <c r="CZ11" s="308">
        <f t="shared" si="5"/>
        <v>3</v>
      </c>
      <c r="DA11" s="309">
        <f t="shared" si="6"/>
        <v>1</v>
      </c>
      <c r="DB11" s="310">
        <f t="shared" si="4"/>
        <v>37</v>
      </c>
      <c r="DC11" s="311">
        <f t="shared" si="16"/>
        <v>0.4375</v>
      </c>
      <c r="DD11" s="312">
        <f t="shared" si="17"/>
        <v>0.37894144144144143</v>
      </c>
      <c r="DE11" s="313">
        <f t="shared" si="18"/>
        <v>0.20005845389449073</v>
      </c>
      <c r="DF11" s="314">
        <f t="shared" si="19"/>
        <v>1</v>
      </c>
      <c r="DG11" s="313">
        <f>(CZ11+DA11)/DB11</f>
        <v>0.10810810810810811</v>
      </c>
      <c r="DH11" s="314">
        <f t="shared" si="20"/>
        <v>0.10811016479382828</v>
      </c>
      <c r="DI11" s="302">
        <f>DB11/'Кол-во учащихся ОУ'!D10</f>
        <v>2.2036926742108397E-2</v>
      </c>
      <c r="DJ11" s="303">
        <f t="shared" si="21"/>
        <v>0.15285221418959088</v>
      </c>
    </row>
    <row r="12" spans="1:114" ht="16.5" customHeight="1" x14ac:dyDescent="0.25">
      <c r="A12" s="14">
        <v>4</v>
      </c>
      <c r="B12" s="16">
        <v>10004</v>
      </c>
      <c r="C12" s="21" t="s">
        <v>82</v>
      </c>
      <c r="D12" s="794">
        <v>16</v>
      </c>
      <c r="E12" s="795">
        <v>16</v>
      </c>
      <c r="F12" s="795">
        <v>119</v>
      </c>
      <c r="G12" s="306">
        <f>IF(F12&gt;0,1,0)</f>
        <v>1</v>
      </c>
      <c r="H12" s="902">
        <v>1</v>
      </c>
      <c r="I12" s="903">
        <v>0</v>
      </c>
      <c r="J12" s="903">
        <v>4</v>
      </c>
      <c r="K12" s="306">
        <f>IF(J12&gt;0,1,0)</f>
        <v>1</v>
      </c>
      <c r="L12" s="908"/>
      <c r="M12" s="909"/>
      <c r="N12" s="909"/>
      <c r="O12" s="306">
        <f t="shared" si="10"/>
        <v>0</v>
      </c>
      <c r="P12" s="548"/>
      <c r="Q12" s="549"/>
      <c r="R12" s="549"/>
      <c r="S12" s="306">
        <f t="shared" si="11"/>
        <v>0</v>
      </c>
      <c r="T12" s="548"/>
      <c r="U12" s="549"/>
      <c r="V12" s="549"/>
      <c r="W12" s="306">
        <f t="shared" si="12"/>
        <v>0</v>
      </c>
      <c r="X12" s="548"/>
      <c r="Y12" s="549"/>
      <c r="Z12" s="549"/>
      <c r="AA12" s="306">
        <f t="shared" si="13"/>
        <v>0</v>
      </c>
      <c r="AB12" s="548"/>
      <c r="AC12" s="549"/>
      <c r="AD12" s="549"/>
      <c r="AE12" s="306">
        <f>IF(AD12&gt;0,1,0)</f>
        <v>0</v>
      </c>
      <c r="AF12" s="548"/>
      <c r="AG12" s="549"/>
      <c r="AH12" s="549"/>
      <c r="AI12" s="306">
        <f>IF(AH12&gt;0,1,0)</f>
        <v>0</v>
      </c>
      <c r="AJ12" s="973">
        <v>1</v>
      </c>
      <c r="AK12" s="974">
        <v>1</v>
      </c>
      <c r="AL12" s="974">
        <v>6</v>
      </c>
      <c r="AM12" s="306">
        <f>IF(AL12&gt;0,1,0)</f>
        <v>1</v>
      </c>
      <c r="AN12" s="1021">
        <v>0</v>
      </c>
      <c r="AO12" s="1022">
        <v>1</v>
      </c>
      <c r="AP12" s="1022">
        <v>4</v>
      </c>
      <c r="AQ12" s="306">
        <f>IF(AP12&gt;0,1,0)</f>
        <v>1</v>
      </c>
      <c r="AR12" s="1105">
        <v>1</v>
      </c>
      <c r="AS12" s="1106">
        <v>5</v>
      </c>
      <c r="AT12" s="1106">
        <v>11</v>
      </c>
      <c r="AU12" s="306">
        <f>IF(AT12&gt;0,1,0)</f>
        <v>1</v>
      </c>
      <c r="AV12" s="1109">
        <v>3</v>
      </c>
      <c r="AW12" s="1110">
        <v>4</v>
      </c>
      <c r="AX12" s="1110">
        <v>10</v>
      </c>
      <c r="AY12" s="306">
        <f>IF(AX12&gt;0,1,0)</f>
        <v>1</v>
      </c>
      <c r="AZ12" s="1191">
        <v>0</v>
      </c>
      <c r="BA12" s="1192">
        <v>1</v>
      </c>
      <c r="BB12" s="1192">
        <v>10</v>
      </c>
      <c r="BC12" s="306">
        <f t="shared" si="14"/>
        <v>1</v>
      </c>
      <c r="BD12" s="590"/>
      <c r="BE12" s="594"/>
      <c r="BF12" s="594"/>
      <c r="BG12" s="596">
        <f>IF(BF12&gt;0,1,0)</f>
        <v>0</v>
      </c>
      <c r="BH12" s="304"/>
      <c r="BI12" s="305"/>
      <c r="BJ12" s="305"/>
      <c r="BK12" s="306">
        <f t="shared" si="15"/>
        <v>0</v>
      </c>
      <c r="BL12" s="597"/>
      <c r="BM12" s="594"/>
      <c r="BN12" s="594"/>
      <c r="BO12" s="593">
        <f>IF(BN12&gt;0,1,0)</f>
        <v>0</v>
      </c>
      <c r="BP12" s="1257">
        <v>1</v>
      </c>
      <c r="BQ12" s="1258">
        <v>0</v>
      </c>
      <c r="BR12" s="1258">
        <v>1</v>
      </c>
      <c r="BS12" s="306">
        <f>IF(BR12&gt;0,1,0)</f>
        <v>1</v>
      </c>
      <c r="BT12" s="691"/>
      <c r="BU12" s="692"/>
      <c r="BV12" s="692"/>
      <c r="BW12" s="306">
        <f>IF(BV12&gt;0,1,0)</f>
        <v>0</v>
      </c>
      <c r="BX12" s="1266">
        <v>0</v>
      </c>
      <c r="BY12" s="1267">
        <v>1</v>
      </c>
      <c r="BZ12" s="1267">
        <v>8</v>
      </c>
      <c r="CA12" s="306">
        <f>IF(BZ12&gt;0,1,0)</f>
        <v>1</v>
      </c>
      <c r="CB12" s="1351">
        <v>0</v>
      </c>
      <c r="CC12" s="1352">
        <v>3</v>
      </c>
      <c r="CD12" s="1352">
        <v>4</v>
      </c>
      <c r="CE12" s="306">
        <f>IF(CD12&gt;0,1,0)</f>
        <v>1</v>
      </c>
      <c r="CF12" s="1355"/>
      <c r="CG12" s="1356"/>
      <c r="CH12" s="1356"/>
      <c r="CI12" s="306">
        <f>IF(CH12&gt;0,1,0)</f>
        <v>0</v>
      </c>
      <c r="CJ12" s="595"/>
      <c r="CK12" s="592"/>
      <c r="CL12" s="592"/>
      <c r="CM12" s="596">
        <f>IF(CL12&gt;0,1,0)</f>
        <v>0</v>
      </c>
      <c r="CN12" s="1401"/>
      <c r="CO12" s="1402"/>
      <c r="CP12" s="1402"/>
      <c r="CQ12" s="306">
        <f>IF(CP12&gt;0,1,0)</f>
        <v>0</v>
      </c>
      <c r="CR12" s="622"/>
      <c r="CS12" s="623"/>
      <c r="CT12" s="623"/>
      <c r="CU12" s="306">
        <f>IF(CT12&gt;0,1,0)</f>
        <v>0</v>
      </c>
      <c r="CV12" s="1410"/>
      <c r="CW12" s="1411"/>
      <c r="CX12" s="1411">
        <v>1986</v>
      </c>
      <c r="CY12" s="307">
        <f>IF(CX12&gt;0,1,0)</f>
        <v>1</v>
      </c>
      <c r="CZ12" s="308">
        <f t="shared" si="5"/>
        <v>23</v>
      </c>
      <c r="DA12" s="309">
        <f t="shared" si="6"/>
        <v>32</v>
      </c>
      <c r="DB12" s="310">
        <f t="shared" si="4"/>
        <v>2163</v>
      </c>
      <c r="DC12" s="311">
        <f t="shared" si="16"/>
        <v>0.6875</v>
      </c>
      <c r="DD12" s="312">
        <f t="shared" si="17"/>
        <v>0.37894144144144143</v>
      </c>
      <c r="DE12" s="313">
        <f t="shared" si="18"/>
        <v>11.69530907496712</v>
      </c>
      <c r="DF12" s="314">
        <f t="shared" si="19"/>
        <v>1</v>
      </c>
      <c r="DG12" s="313">
        <f>(CZ12+DA12)/DB12</f>
        <v>2.5427646786870088E-2</v>
      </c>
      <c r="DH12" s="314">
        <f t="shared" si="20"/>
        <v>0.10811016479382828</v>
      </c>
      <c r="DI12" s="302">
        <f>DB12/'Кол-во учащихся ОУ'!D11</f>
        <v>1.5811403508771931</v>
      </c>
      <c r="DJ12" s="303">
        <f t="shared" si="21"/>
        <v>0.15285221418959088</v>
      </c>
    </row>
    <row r="13" spans="1:114" ht="16.5" customHeight="1" x14ac:dyDescent="0.25">
      <c r="A13" s="14">
        <v>5</v>
      </c>
      <c r="B13" s="18">
        <v>10001</v>
      </c>
      <c r="C13" s="20" t="s">
        <v>78</v>
      </c>
      <c r="D13" s="794">
        <v>1</v>
      </c>
      <c r="E13" s="795">
        <v>2</v>
      </c>
      <c r="F13" s="795">
        <v>15</v>
      </c>
      <c r="G13" s="306">
        <f>IF(F13&gt;0,1,0)</f>
        <v>1</v>
      </c>
      <c r="H13" s="902">
        <v>1</v>
      </c>
      <c r="I13" s="903">
        <v>0</v>
      </c>
      <c r="J13" s="903">
        <v>2</v>
      </c>
      <c r="K13" s="306">
        <f>IF(J13&gt;0,1,0)</f>
        <v>1</v>
      </c>
      <c r="L13" s="908">
        <v>0</v>
      </c>
      <c r="M13" s="909">
        <v>0</v>
      </c>
      <c r="N13" s="909">
        <v>2</v>
      </c>
      <c r="O13" s="306">
        <f t="shared" si="10"/>
        <v>1</v>
      </c>
      <c r="P13" s="548"/>
      <c r="Q13" s="549"/>
      <c r="R13" s="549"/>
      <c r="S13" s="306">
        <f t="shared" si="11"/>
        <v>0</v>
      </c>
      <c r="T13" s="548"/>
      <c r="U13" s="549"/>
      <c r="V13" s="549"/>
      <c r="W13" s="306">
        <f t="shared" si="12"/>
        <v>0</v>
      </c>
      <c r="X13" s="548"/>
      <c r="Y13" s="549"/>
      <c r="Z13" s="549"/>
      <c r="AA13" s="306">
        <f t="shared" si="13"/>
        <v>0</v>
      </c>
      <c r="AB13" s="548"/>
      <c r="AC13" s="549"/>
      <c r="AD13" s="549"/>
      <c r="AE13" s="306">
        <f>IF(AD13&gt;0,1,0)</f>
        <v>0</v>
      </c>
      <c r="AF13" s="548"/>
      <c r="AG13" s="549"/>
      <c r="AH13" s="549"/>
      <c r="AI13" s="306">
        <f>IF(AH13&gt;0,1,0)</f>
        <v>0</v>
      </c>
      <c r="AJ13" s="973"/>
      <c r="AK13" s="974"/>
      <c r="AL13" s="974"/>
      <c r="AM13" s="306">
        <f>IF(AL13&gt;0,1,0)</f>
        <v>0</v>
      </c>
      <c r="AN13" s="1021">
        <v>1</v>
      </c>
      <c r="AO13" s="1022">
        <v>1</v>
      </c>
      <c r="AP13" s="1022">
        <v>2</v>
      </c>
      <c r="AQ13" s="306">
        <f>IF(AP13&gt;0,1,0)</f>
        <v>1</v>
      </c>
      <c r="AR13" s="1105">
        <v>0</v>
      </c>
      <c r="AS13" s="1106">
        <v>0</v>
      </c>
      <c r="AT13" s="1106">
        <v>3</v>
      </c>
      <c r="AU13" s="306">
        <f>IF(AT13&gt;0,1,0)</f>
        <v>1</v>
      </c>
      <c r="AV13" s="1109">
        <v>0</v>
      </c>
      <c r="AW13" s="1110">
        <v>0</v>
      </c>
      <c r="AX13" s="1110">
        <v>11</v>
      </c>
      <c r="AY13" s="306">
        <f>IF(AX13&gt;0,1,0)</f>
        <v>1</v>
      </c>
      <c r="AZ13" s="1191">
        <v>0</v>
      </c>
      <c r="BA13" s="1192">
        <v>0</v>
      </c>
      <c r="BB13" s="1192">
        <v>5</v>
      </c>
      <c r="BC13" s="306">
        <f t="shared" si="14"/>
        <v>1</v>
      </c>
      <c r="BD13" s="590"/>
      <c r="BE13" s="594"/>
      <c r="BF13" s="594"/>
      <c r="BG13" s="596">
        <f>IF(BF13&gt;0,1,0)</f>
        <v>0</v>
      </c>
      <c r="BH13" s="304"/>
      <c r="BI13" s="305"/>
      <c r="BJ13" s="305"/>
      <c r="BK13" s="306">
        <f t="shared" si="15"/>
        <v>0</v>
      </c>
      <c r="BL13" s="597"/>
      <c r="BM13" s="594"/>
      <c r="BN13" s="594"/>
      <c r="BO13" s="593">
        <f>IF(BN13&gt;0,1,0)</f>
        <v>0</v>
      </c>
      <c r="BP13" s="1257"/>
      <c r="BQ13" s="1258"/>
      <c r="BR13" s="1258"/>
      <c r="BS13" s="306">
        <f>IF(BR13&gt;0,1,0)</f>
        <v>0</v>
      </c>
      <c r="BT13" s="691"/>
      <c r="BU13" s="692"/>
      <c r="BV13" s="692"/>
      <c r="BW13" s="306">
        <f>IF(BV13&gt;0,1,0)</f>
        <v>0</v>
      </c>
      <c r="BX13" s="1266">
        <v>1</v>
      </c>
      <c r="BY13" s="1267">
        <v>3</v>
      </c>
      <c r="BZ13" s="1267">
        <v>5</v>
      </c>
      <c r="CA13" s="306">
        <f>IF(BZ13&gt;0,1,0)</f>
        <v>1</v>
      </c>
      <c r="CB13" s="1351">
        <v>0</v>
      </c>
      <c r="CC13" s="1352">
        <v>2</v>
      </c>
      <c r="CD13" s="1352">
        <v>2</v>
      </c>
      <c r="CE13" s="306">
        <f>IF(CD13&gt;0,1,0)</f>
        <v>1</v>
      </c>
      <c r="CF13" s="1355"/>
      <c r="CG13" s="1356"/>
      <c r="CH13" s="1356"/>
      <c r="CI13" s="306">
        <f>IF(CH13&gt;0,1,0)</f>
        <v>0</v>
      </c>
      <c r="CJ13" s="595"/>
      <c r="CK13" s="592"/>
      <c r="CL13" s="592"/>
      <c r="CM13" s="596">
        <f>IF(CL13&gt;0,1,0)</f>
        <v>0</v>
      </c>
      <c r="CN13" s="1403"/>
      <c r="CO13" s="1404"/>
      <c r="CP13" s="1404"/>
      <c r="CQ13" s="306">
        <f>IF(CP13&gt;0,1,0)</f>
        <v>0</v>
      </c>
      <c r="CR13" s="622"/>
      <c r="CS13" s="623"/>
      <c r="CT13" s="623"/>
      <c r="CU13" s="306">
        <f>IF(CT13&gt;0,1,0)</f>
        <v>0</v>
      </c>
      <c r="CV13" s="1410"/>
      <c r="CW13" s="1411"/>
      <c r="CX13" s="1411">
        <v>753</v>
      </c>
      <c r="CY13" s="307">
        <f>IF(CX13&gt;0,1,0)</f>
        <v>1</v>
      </c>
      <c r="CZ13" s="308">
        <f t="shared" si="5"/>
        <v>4</v>
      </c>
      <c r="DA13" s="309">
        <f t="shared" si="6"/>
        <v>8</v>
      </c>
      <c r="DB13" s="310">
        <f t="shared" si="4"/>
        <v>800</v>
      </c>
      <c r="DC13" s="311">
        <f t="shared" si="16"/>
        <v>0.625</v>
      </c>
      <c r="DD13" s="301">
        <f t="shared" si="17"/>
        <v>0.37894144144144143</v>
      </c>
      <c r="DE13" s="302">
        <f t="shared" si="18"/>
        <v>4.3255881923133135</v>
      </c>
      <c r="DF13" s="303">
        <f t="shared" si="19"/>
        <v>1</v>
      </c>
      <c r="DG13" s="302">
        <f>(CZ13+DA13)/DB13</f>
        <v>1.4999999999999999E-2</v>
      </c>
      <c r="DH13" s="303">
        <f t="shared" si="20"/>
        <v>0.10811016479382828</v>
      </c>
      <c r="DI13" s="302">
        <f>DB13/'Кол-во учащихся ОУ'!D12</f>
        <v>1.0191082802547771</v>
      </c>
      <c r="DJ13" s="303">
        <f t="shared" si="21"/>
        <v>0.15285221418959088</v>
      </c>
    </row>
    <row r="14" spans="1:114" ht="16.5" customHeight="1" x14ac:dyDescent="0.25">
      <c r="A14" s="14">
        <v>6</v>
      </c>
      <c r="B14" s="16">
        <v>10120</v>
      </c>
      <c r="C14" s="21" t="s">
        <v>84</v>
      </c>
      <c r="D14" s="794">
        <v>0</v>
      </c>
      <c r="E14" s="795">
        <v>1</v>
      </c>
      <c r="F14" s="795">
        <v>9</v>
      </c>
      <c r="G14" s="306">
        <f t="shared" ref="G14:G17" si="22">IF(F14&gt;0,1,0)</f>
        <v>1</v>
      </c>
      <c r="H14" s="902">
        <v>1</v>
      </c>
      <c r="I14" s="903">
        <v>0</v>
      </c>
      <c r="J14" s="903">
        <v>3</v>
      </c>
      <c r="K14" s="306">
        <f t="shared" ref="K14:K66" si="23">IF(J14&gt;0,1,0)</f>
        <v>1</v>
      </c>
      <c r="L14" s="908">
        <v>0</v>
      </c>
      <c r="M14" s="909">
        <v>0</v>
      </c>
      <c r="N14" s="909">
        <v>1</v>
      </c>
      <c r="O14" s="306">
        <f t="shared" si="10"/>
        <v>1</v>
      </c>
      <c r="P14" s="548"/>
      <c r="Q14" s="549"/>
      <c r="R14" s="549"/>
      <c r="S14" s="306">
        <f t="shared" si="11"/>
        <v>0</v>
      </c>
      <c r="T14" s="548"/>
      <c r="U14" s="549"/>
      <c r="V14" s="549"/>
      <c r="W14" s="306">
        <f t="shared" si="12"/>
        <v>0</v>
      </c>
      <c r="X14" s="548"/>
      <c r="Y14" s="549"/>
      <c r="Z14" s="549"/>
      <c r="AA14" s="306">
        <f t="shared" si="13"/>
        <v>0</v>
      </c>
      <c r="AB14" s="548"/>
      <c r="AC14" s="549"/>
      <c r="AD14" s="549"/>
      <c r="AE14" s="306">
        <f t="shared" ref="AE14:AE66" si="24">IF(AD14&gt;0,1,0)</f>
        <v>0</v>
      </c>
      <c r="AF14" s="548"/>
      <c r="AG14" s="549"/>
      <c r="AH14" s="549"/>
      <c r="AI14" s="306">
        <f t="shared" ref="AI14:AI66" si="25">IF(AH14&gt;0,1,0)</f>
        <v>0</v>
      </c>
      <c r="AJ14" s="973"/>
      <c r="AK14" s="974"/>
      <c r="AL14" s="974"/>
      <c r="AM14" s="306">
        <f t="shared" ref="AM14:AM66" si="26">IF(AL14&gt;0,1,0)</f>
        <v>0</v>
      </c>
      <c r="AN14" s="1021">
        <v>0</v>
      </c>
      <c r="AO14" s="1022">
        <v>3</v>
      </c>
      <c r="AP14" s="1022">
        <v>3</v>
      </c>
      <c r="AQ14" s="306">
        <f t="shared" ref="AQ14:AQ66" si="27">IF(AP14&gt;0,1,0)</f>
        <v>1</v>
      </c>
      <c r="AR14" s="1105">
        <v>0</v>
      </c>
      <c r="AS14" s="1106">
        <v>0</v>
      </c>
      <c r="AT14" s="1106">
        <v>1</v>
      </c>
      <c r="AU14" s="306">
        <f t="shared" ref="AU14:AU66" si="28">IF(AT14&gt;0,1,0)</f>
        <v>1</v>
      </c>
      <c r="AV14" s="1109">
        <v>0</v>
      </c>
      <c r="AW14" s="1110">
        <v>1</v>
      </c>
      <c r="AX14" s="1110">
        <v>1</v>
      </c>
      <c r="AY14" s="306">
        <f t="shared" ref="AY14:AY66" si="29">IF(AX14&gt;0,1,0)</f>
        <v>1</v>
      </c>
      <c r="AZ14" s="1191">
        <v>0</v>
      </c>
      <c r="BA14" s="1192">
        <v>0</v>
      </c>
      <c r="BB14" s="1192">
        <v>6</v>
      </c>
      <c r="BC14" s="306">
        <f t="shared" si="14"/>
        <v>1</v>
      </c>
      <c r="BD14" s="590"/>
      <c r="BE14" s="594"/>
      <c r="BF14" s="594"/>
      <c r="BG14" s="596">
        <f t="shared" ref="BG14:BG66" si="30">IF(BF14&gt;0,1,0)</f>
        <v>0</v>
      </c>
      <c r="BH14" s="304"/>
      <c r="BI14" s="305"/>
      <c r="BJ14" s="305"/>
      <c r="BK14" s="306">
        <f t="shared" si="15"/>
        <v>0</v>
      </c>
      <c r="BL14" s="591"/>
      <c r="BM14" s="592"/>
      <c r="BN14" s="592"/>
      <c r="BO14" s="593">
        <f t="shared" ref="BO14:BO66" si="31">IF(BN14&gt;0,1,0)</f>
        <v>0</v>
      </c>
      <c r="BP14" s="1257"/>
      <c r="BQ14" s="1258"/>
      <c r="BR14" s="1258"/>
      <c r="BS14" s="306">
        <f t="shared" ref="BS14:BS66" si="32">IF(BR14&gt;0,1,0)</f>
        <v>0</v>
      </c>
      <c r="BT14" s="691"/>
      <c r="BU14" s="692"/>
      <c r="BV14" s="692"/>
      <c r="BW14" s="306">
        <f t="shared" ref="BW14:BW66" si="33">IF(BV14&gt;0,1,0)</f>
        <v>0</v>
      </c>
      <c r="BX14" s="1266">
        <v>0</v>
      </c>
      <c r="BY14" s="1267">
        <v>2</v>
      </c>
      <c r="BZ14" s="1267">
        <v>8</v>
      </c>
      <c r="CA14" s="306">
        <f t="shared" ref="CA14:CA17" si="34">IF(BZ14&gt;0,1,0)</f>
        <v>1</v>
      </c>
      <c r="CB14" s="1351"/>
      <c r="CC14" s="1352"/>
      <c r="CD14" s="1352"/>
      <c r="CE14" s="306">
        <f t="shared" ref="CE14:CE66" si="35">IF(CD14&gt;0,1,0)</f>
        <v>0</v>
      </c>
      <c r="CF14" s="1355">
        <v>0</v>
      </c>
      <c r="CG14" s="1356">
        <v>0</v>
      </c>
      <c r="CH14" s="1356">
        <v>1</v>
      </c>
      <c r="CI14" s="306">
        <f t="shared" ref="CI14:CI66" si="36">IF(CH14&gt;0,1,0)</f>
        <v>1</v>
      </c>
      <c r="CJ14" s="595"/>
      <c r="CK14" s="592"/>
      <c r="CL14" s="592"/>
      <c r="CM14" s="596">
        <f t="shared" ref="CM14:CM66" si="37">IF(CL14&gt;0,1,0)</f>
        <v>0</v>
      </c>
      <c r="CN14" s="1403">
        <v>2</v>
      </c>
      <c r="CO14" s="1404">
        <v>0</v>
      </c>
      <c r="CP14" s="1404">
        <v>2</v>
      </c>
      <c r="CQ14" s="306">
        <f t="shared" ref="CQ14:CQ66" si="38">IF(CP14&gt;0,1,0)</f>
        <v>1</v>
      </c>
      <c r="CR14" s="622"/>
      <c r="CS14" s="623"/>
      <c r="CT14" s="623"/>
      <c r="CU14" s="306">
        <f t="shared" ref="CU14:CU66" si="39">IF(CT14&gt;0,1,0)</f>
        <v>0</v>
      </c>
      <c r="CV14" s="1412"/>
      <c r="CW14" s="1413"/>
      <c r="CX14" s="1413">
        <v>316</v>
      </c>
      <c r="CY14" s="307">
        <f t="shared" ref="CY14:CY17" si="40">IF(CX14&gt;0,1,0)</f>
        <v>1</v>
      </c>
      <c r="CZ14" s="308">
        <f t="shared" si="5"/>
        <v>3</v>
      </c>
      <c r="DA14" s="309">
        <f t="shared" si="6"/>
        <v>7</v>
      </c>
      <c r="DB14" s="310">
        <f t="shared" si="4"/>
        <v>351</v>
      </c>
      <c r="DC14" s="311">
        <f t="shared" si="16"/>
        <v>0.6875</v>
      </c>
      <c r="DD14" s="312">
        <f t="shared" si="17"/>
        <v>0.37894144144144143</v>
      </c>
      <c r="DE14" s="313">
        <f t="shared" si="18"/>
        <v>1.8978518193774661</v>
      </c>
      <c r="DF14" s="314">
        <f t="shared" si="19"/>
        <v>1</v>
      </c>
      <c r="DG14" s="313">
        <f t="shared" si="9"/>
        <v>2.8490028490028491E-2</v>
      </c>
      <c r="DH14" s="314">
        <f t="shared" si="20"/>
        <v>0.10811016479382828</v>
      </c>
      <c r="DI14" s="302">
        <f>DB14/'Кол-во учащихся ОУ'!D13</f>
        <v>0.42391304347826086</v>
      </c>
      <c r="DJ14" s="303">
        <f t="shared" si="21"/>
        <v>0.15285221418959088</v>
      </c>
    </row>
    <row r="15" spans="1:114" ht="16.5" customHeight="1" x14ac:dyDescent="0.25">
      <c r="A15" s="14">
        <v>7</v>
      </c>
      <c r="B15" s="16">
        <v>10190</v>
      </c>
      <c r="C15" s="21" t="s">
        <v>5</v>
      </c>
      <c r="D15" s="794">
        <v>2</v>
      </c>
      <c r="E15" s="795">
        <v>2</v>
      </c>
      <c r="F15" s="795">
        <v>9</v>
      </c>
      <c r="G15" s="306">
        <f t="shared" si="22"/>
        <v>1</v>
      </c>
      <c r="H15" s="902">
        <v>0</v>
      </c>
      <c r="I15" s="903">
        <v>0</v>
      </c>
      <c r="J15" s="903">
        <v>1</v>
      </c>
      <c r="K15" s="306">
        <f t="shared" si="23"/>
        <v>1</v>
      </c>
      <c r="L15" s="908"/>
      <c r="M15" s="909"/>
      <c r="N15" s="909"/>
      <c r="O15" s="306">
        <f t="shared" si="10"/>
        <v>0</v>
      </c>
      <c r="P15" s="548"/>
      <c r="Q15" s="549"/>
      <c r="R15" s="549"/>
      <c r="S15" s="306">
        <f t="shared" si="11"/>
        <v>0</v>
      </c>
      <c r="T15" s="548"/>
      <c r="U15" s="549"/>
      <c r="V15" s="549"/>
      <c r="W15" s="306">
        <f t="shared" si="12"/>
        <v>0</v>
      </c>
      <c r="X15" s="548"/>
      <c r="Y15" s="549"/>
      <c r="Z15" s="549"/>
      <c r="AA15" s="306">
        <f t="shared" si="13"/>
        <v>0</v>
      </c>
      <c r="AB15" s="548"/>
      <c r="AC15" s="549"/>
      <c r="AD15" s="549"/>
      <c r="AE15" s="306">
        <f t="shared" si="24"/>
        <v>0</v>
      </c>
      <c r="AF15" s="548"/>
      <c r="AG15" s="549"/>
      <c r="AH15" s="549"/>
      <c r="AI15" s="306">
        <f t="shared" si="25"/>
        <v>0</v>
      </c>
      <c r="AJ15" s="973"/>
      <c r="AK15" s="974"/>
      <c r="AL15" s="974"/>
      <c r="AM15" s="306">
        <f t="shared" si="26"/>
        <v>0</v>
      </c>
      <c r="AN15" s="1021">
        <v>0</v>
      </c>
      <c r="AO15" s="1022">
        <v>0</v>
      </c>
      <c r="AP15" s="1022">
        <v>2</v>
      </c>
      <c r="AQ15" s="306">
        <f t="shared" si="27"/>
        <v>1</v>
      </c>
      <c r="AR15" s="1105">
        <v>0</v>
      </c>
      <c r="AS15" s="1106">
        <v>0</v>
      </c>
      <c r="AT15" s="1106">
        <v>10</v>
      </c>
      <c r="AU15" s="306">
        <f t="shared" si="28"/>
        <v>1</v>
      </c>
      <c r="AV15" s="1109"/>
      <c r="AW15" s="1110"/>
      <c r="AX15" s="1110"/>
      <c r="AY15" s="306">
        <f t="shared" si="29"/>
        <v>0</v>
      </c>
      <c r="AZ15" s="1191"/>
      <c r="BA15" s="1192"/>
      <c r="BB15" s="1192"/>
      <c r="BC15" s="306">
        <f t="shared" si="14"/>
        <v>0</v>
      </c>
      <c r="BD15" s="590"/>
      <c r="BE15" s="594"/>
      <c r="BF15" s="594"/>
      <c r="BG15" s="596">
        <f t="shared" si="30"/>
        <v>0</v>
      </c>
      <c r="BH15" s="304"/>
      <c r="BI15" s="305"/>
      <c r="BJ15" s="305"/>
      <c r="BK15" s="306">
        <f t="shared" si="15"/>
        <v>0</v>
      </c>
      <c r="BL15" s="591"/>
      <c r="BM15" s="592"/>
      <c r="BN15" s="592"/>
      <c r="BO15" s="593">
        <f t="shared" si="31"/>
        <v>0</v>
      </c>
      <c r="BP15" s="1257"/>
      <c r="BQ15" s="1258"/>
      <c r="BR15" s="1258"/>
      <c r="BS15" s="306">
        <f t="shared" si="32"/>
        <v>0</v>
      </c>
      <c r="BT15" s="691"/>
      <c r="BU15" s="692"/>
      <c r="BV15" s="692"/>
      <c r="BW15" s="306">
        <f t="shared" si="33"/>
        <v>0</v>
      </c>
      <c r="BX15" s="1266">
        <v>0</v>
      </c>
      <c r="BY15" s="1267">
        <v>0</v>
      </c>
      <c r="BZ15" s="1267">
        <v>6</v>
      </c>
      <c r="CA15" s="306">
        <f t="shared" si="34"/>
        <v>1</v>
      </c>
      <c r="CB15" s="1351"/>
      <c r="CC15" s="1352"/>
      <c r="CD15" s="1352"/>
      <c r="CE15" s="306">
        <f t="shared" si="35"/>
        <v>0</v>
      </c>
      <c r="CF15" s="1355"/>
      <c r="CG15" s="1356"/>
      <c r="CH15" s="1356"/>
      <c r="CI15" s="306">
        <f t="shared" si="36"/>
        <v>0</v>
      </c>
      <c r="CJ15" s="595"/>
      <c r="CK15" s="592"/>
      <c r="CL15" s="592"/>
      <c r="CM15" s="596">
        <f t="shared" si="37"/>
        <v>0</v>
      </c>
      <c r="CN15" s="1403"/>
      <c r="CO15" s="1404"/>
      <c r="CP15" s="1404"/>
      <c r="CQ15" s="306">
        <f t="shared" si="38"/>
        <v>0</v>
      </c>
      <c r="CR15" s="622"/>
      <c r="CS15" s="623"/>
      <c r="CT15" s="623"/>
      <c r="CU15" s="306">
        <f t="shared" si="39"/>
        <v>0</v>
      </c>
      <c r="CV15" s="1412"/>
      <c r="CW15" s="1413"/>
      <c r="CX15" s="1413">
        <v>496</v>
      </c>
      <c r="CY15" s="307">
        <f t="shared" si="40"/>
        <v>1</v>
      </c>
      <c r="CZ15" s="308">
        <f t="shared" si="5"/>
        <v>2</v>
      </c>
      <c r="DA15" s="309">
        <f t="shared" si="6"/>
        <v>2</v>
      </c>
      <c r="DB15" s="310">
        <f t="shared" si="4"/>
        <v>524</v>
      </c>
      <c r="DC15" s="311">
        <f t="shared" si="16"/>
        <v>0.375</v>
      </c>
      <c r="DD15" s="312">
        <f t="shared" si="17"/>
        <v>0.37894144144144143</v>
      </c>
      <c r="DE15" s="313">
        <f t="shared" si="18"/>
        <v>2.8332602659652202</v>
      </c>
      <c r="DF15" s="314">
        <f t="shared" si="19"/>
        <v>1</v>
      </c>
      <c r="DG15" s="313">
        <f t="shared" si="9"/>
        <v>7.6335877862595417E-3</v>
      </c>
      <c r="DH15" s="314">
        <f t="shared" si="20"/>
        <v>0.10811016479382828</v>
      </c>
      <c r="DI15" s="302">
        <f>DB15/'Кол-во учащихся ОУ'!D14</f>
        <v>0.44444444444444442</v>
      </c>
      <c r="DJ15" s="303">
        <f t="shared" si="21"/>
        <v>0.15285221418959088</v>
      </c>
    </row>
    <row r="16" spans="1:114" ht="16.5" customHeight="1" x14ac:dyDescent="0.25">
      <c r="A16" s="14">
        <v>8</v>
      </c>
      <c r="B16" s="16">
        <v>10320</v>
      </c>
      <c r="C16" s="21" t="s">
        <v>80</v>
      </c>
      <c r="D16" s="794">
        <v>0</v>
      </c>
      <c r="E16" s="795">
        <v>0</v>
      </c>
      <c r="F16" s="795">
        <v>16</v>
      </c>
      <c r="G16" s="306">
        <f t="shared" si="22"/>
        <v>1</v>
      </c>
      <c r="H16" s="902">
        <v>0</v>
      </c>
      <c r="I16" s="903">
        <v>0</v>
      </c>
      <c r="J16" s="903">
        <v>1</v>
      </c>
      <c r="K16" s="306">
        <f t="shared" si="23"/>
        <v>1</v>
      </c>
      <c r="L16" s="908"/>
      <c r="M16" s="909"/>
      <c r="N16" s="909"/>
      <c r="O16" s="306">
        <f t="shared" si="10"/>
        <v>0</v>
      </c>
      <c r="P16" s="548"/>
      <c r="Q16" s="549"/>
      <c r="R16" s="549"/>
      <c r="S16" s="306">
        <f t="shared" si="11"/>
        <v>0</v>
      </c>
      <c r="T16" s="548"/>
      <c r="U16" s="549"/>
      <c r="V16" s="549"/>
      <c r="W16" s="306">
        <f t="shared" si="12"/>
        <v>0</v>
      </c>
      <c r="X16" s="548"/>
      <c r="Y16" s="549"/>
      <c r="Z16" s="549"/>
      <c r="AA16" s="306">
        <f t="shared" si="13"/>
        <v>0</v>
      </c>
      <c r="AB16" s="548"/>
      <c r="AC16" s="549"/>
      <c r="AD16" s="549"/>
      <c r="AE16" s="306">
        <f t="shared" si="24"/>
        <v>0</v>
      </c>
      <c r="AF16" s="548"/>
      <c r="AG16" s="549"/>
      <c r="AH16" s="549"/>
      <c r="AI16" s="306">
        <f t="shared" si="25"/>
        <v>0</v>
      </c>
      <c r="AJ16" s="973"/>
      <c r="AK16" s="974"/>
      <c r="AL16" s="974"/>
      <c r="AM16" s="306">
        <f t="shared" si="26"/>
        <v>0</v>
      </c>
      <c r="AN16" s="1021">
        <v>0</v>
      </c>
      <c r="AO16" s="1022">
        <v>0</v>
      </c>
      <c r="AP16" s="1022">
        <v>3</v>
      </c>
      <c r="AQ16" s="306">
        <f t="shared" si="27"/>
        <v>1</v>
      </c>
      <c r="AR16" s="1105">
        <v>0</v>
      </c>
      <c r="AS16" s="1106">
        <v>0</v>
      </c>
      <c r="AT16" s="1106">
        <v>16</v>
      </c>
      <c r="AU16" s="306">
        <f t="shared" si="28"/>
        <v>1</v>
      </c>
      <c r="AV16" s="1109"/>
      <c r="AW16" s="1110"/>
      <c r="AX16" s="1110"/>
      <c r="AY16" s="306">
        <f t="shared" si="29"/>
        <v>0</v>
      </c>
      <c r="AZ16" s="1191"/>
      <c r="BA16" s="1192"/>
      <c r="BB16" s="1192"/>
      <c r="BC16" s="306">
        <f t="shared" si="14"/>
        <v>0</v>
      </c>
      <c r="BD16" s="590"/>
      <c r="BE16" s="594"/>
      <c r="BF16" s="594"/>
      <c r="BG16" s="596">
        <f t="shared" si="30"/>
        <v>0</v>
      </c>
      <c r="BH16" s="304"/>
      <c r="BI16" s="305"/>
      <c r="BJ16" s="305"/>
      <c r="BK16" s="306">
        <f t="shared" si="15"/>
        <v>0</v>
      </c>
      <c r="BL16" s="591"/>
      <c r="BM16" s="592"/>
      <c r="BN16" s="592"/>
      <c r="BO16" s="593">
        <f t="shared" si="31"/>
        <v>0</v>
      </c>
      <c r="BP16" s="1257"/>
      <c r="BQ16" s="1258"/>
      <c r="BR16" s="1258"/>
      <c r="BS16" s="306">
        <f t="shared" si="32"/>
        <v>0</v>
      </c>
      <c r="BT16" s="691"/>
      <c r="BU16" s="692"/>
      <c r="BV16" s="692"/>
      <c r="BW16" s="306">
        <f t="shared" si="33"/>
        <v>0</v>
      </c>
      <c r="BX16" s="1266">
        <v>0</v>
      </c>
      <c r="BY16" s="1267">
        <v>0</v>
      </c>
      <c r="BZ16" s="1267">
        <v>12</v>
      </c>
      <c r="CA16" s="306">
        <f t="shared" si="34"/>
        <v>1</v>
      </c>
      <c r="CB16" s="1351"/>
      <c r="CC16" s="1352"/>
      <c r="CD16" s="1352"/>
      <c r="CE16" s="306">
        <f t="shared" si="35"/>
        <v>0</v>
      </c>
      <c r="CF16" s="1355">
        <v>0</v>
      </c>
      <c r="CG16" s="1356">
        <v>1</v>
      </c>
      <c r="CH16" s="1356">
        <v>1</v>
      </c>
      <c r="CI16" s="306">
        <f t="shared" si="36"/>
        <v>1</v>
      </c>
      <c r="CJ16" s="595"/>
      <c r="CK16" s="592"/>
      <c r="CL16" s="592"/>
      <c r="CM16" s="596">
        <f t="shared" si="37"/>
        <v>0</v>
      </c>
      <c r="CN16" s="1401"/>
      <c r="CO16" s="1402"/>
      <c r="CP16" s="1402"/>
      <c r="CQ16" s="306">
        <f t="shared" si="38"/>
        <v>0</v>
      </c>
      <c r="CR16" s="622"/>
      <c r="CS16" s="623"/>
      <c r="CT16" s="623"/>
      <c r="CU16" s="306">
        <f t="shared" si="39"/>
        <v>0</v>
      </c>
      <c r="CV16" s="1410"/>
      <c r="CW16" s="1411"/>
      <c r="CX16" s="1411">
        <v>626</v>
      </c>
      <c r="CY16" s="307">
        <f t="shared" si="40"/>
        <v>1</v>
      </c>
      <c r="CZ16" s="308">
        <f t="shared" si="5"/>
        <v>0</v>
      </c>
      <c r="DA16" s="309">
        <f t="shared" si="6"/>
        <v>1</v>
      </c>
      <c r="DB16" s="310">
        <f t="shared" si="4"/>
        <v>675</v>
      </c>
      <c r="DC16" s="311">
        <f t="shared" si="16"/>
        <v>0.4375</v>
      </c>
      <c r="DD16" s="312">
        <f t="shared" si="17"/>
        <v>0.37894144144144143</v>
      </c>
      <c r="DE16" s="313">
        <f t="shared" si="18"/>
        <v>3.6497150372643579</v>
      </c>
      <c r="DF16" s="314">
        <f t="shared" si="19"/>
        <v>1</v>
      </c>
      <c r="DG16" s="313">
        <f t="shared" si="9"/>
        <v>1.4814814814814814E-3</v>
      </c>
      <c r="DH16" s="314">
        <f t="shared" si="20"/>
        <v>0.10811016479382828</v>
      </c>
      <c r="DI16" s="302">
        <f>DB16/'Кол-во учащихся ОУ'!D15</f>
        <v>0.73529411764705888</v>
      </c>
      <c r="DJ16" s="303">
        <f t="shared" si="21"/>
        <v>0.15285221418959088</v>
      </c>
    </row>
    <row r="17" spans="1:114" ht="16.5" customHeight="1" thickBot="1" x14ac:dyDescent="0.3">
      <c r="A17" s="14">
        <v>9</v>
      </c>
      <c r="B17" s="16">
        <v>10860</v>
      </c>
      <c r="C17" s="21" t="s">
        <v>120</v>
      </c>
      <c r="D17" s="794">
        <v>0</v>
      </c>
      <c r="E17" s="795">
        <v>0</v>
      </c>
      <c r="F17" s="795">
        <v>1</v>
      </c>
      <c r="G17" s="306">
        <f t="shared" si="22"/>
        <v>1</v>
      </c>
      <c r="H17" s="902"/>
      <c r="I17" s="903"/>
      <c r="J17" s="903"/>
      <c r="K17" s="306">
        <f t="shared" si="23"/>
        <v>0</v>
      </c>
      <c r="L17" s="908"/>
      <c r="M17" s="909"/>
      <c r="N17" s="909"/>
      <c r="O17" s="306">
        <f t="shared" si="10"/>
        <v>0</v>
      </c>
      <c r="P17" s="548"/>
      <c r="Q17" s="549"/>
      <c r="R17" s="549"/>
      <c r="S17" s="306">
        <f t="shared" si="11"/>
        <v>0</v>
      </c>
      <c r="T17" s="548"/>
      <c r="U17" s="549"/>
      <c r="V17" s="549"/>
      <c r="W17" s="306">
        <f t="shared" si="12"/>
        <v>0</v>
      </c>
      <c r="X17" s="548"/>
      <c r="Y17" s="549"/>
      <c r="Z17" s="549"/>
      <c r="AA17" s="306">
        <f t="shared" si="13"/>
        <v>0</v>
      </c>
      <c r="AB17" s="548"/>
      <c r="AC17" s="549"/>
      <c r="AD17" s="549"/>
      <c r="AE17" s="306">
        <f t="shared" si="24"/>
        <v>0</v>
      </c>
      <c r="AF17" s="548"/>
      <c r="AG17" s="549"/>
      <c r="AH17" s="549"/>
      <c r="AI17" s="306">
        <f t="shared" si="25"/>
        <v>0</v>
      </c>
      <c r="AJ17" s="973"/>
      <c r="AK17" s="974"/>
      <c r="AL17" s="974"/>
      <c r="AM17" s="306">
        <f t="shared" si="26"/>
        <v>0</v>
      </c>
      <c r="AN17" s="1021">
        <v>0</v>
      </c>
      <c r="AO17" s="1022">
        <v>0</v>
      </c>
      <c r="AP17" s="1022">
        <v>1</v>
      </c>
      <c r="AQ17" s="306">
        <f t="shared" si="27"/>
        <v>1</v>
      </c>
      <c r="AR17" s="1105"/>
      <c r="AS17" s="1106"/>
      <c r="AT17" s="1106"/>
      <c r="AU17" s="306">
        <f t="shared" si="28"/>
        <v>0</v>
      </c>
      <c r="AV17" s="1109"/>
      <c r="AW17" s="1110"/>
      <c r="AX17" s="1110"/>
      <c r="AY17" s="306">
        <f t="shared" si="29"/>
        <v>0</v>
      </c>
      <c r="AZ17" s="1191"/>
      <c r="BA17" s="1192"/>
      <c r="BB17" s="1192"/>
      <c r="BC17" s="306">
        <f t="shared" si="14"/>
        <v>0</v>
      </c>
      <c r="BD17" s="590"/>
      <c r="BE17" s="594"/>
      <c r="BF17" s="594"/>
      <c r="BG17" s="596">
        <f t="shared" si="30"/>
        <v>0</v>
      </c>
      <c r="BH17" s="304"/>
      <c r="BI17" s="305"/>
      <c r="BJ17" s="305"/>
      <c r="BK17" s="306">
        <f t="shared" si="15"/>
        <v>0</v>
      </c>
      <c r="BL17" s="591"/>
      <c r="BM17" s="592"/>
      <c r="BN17" s="592"/>
      <c r="BO17" s="593">
        <f t="shared" si="31"/>
        <v>0</v>
      </c>
      <c r="BP17" s="1257"/>
      <c r="BQ17" s="1258"/>
      <c r="BR17" s="1258"/>
      <c r="BS17" s="306">
        <f t="shared" si="32"/>
        <v>0</v>
      </c>
      <c r="BT17" s="691"/>
      <c r="BU17" s="692"/>
      <c r="BV17" s="692"/>
      <c r="BW17" s="306">
        <f t="shared" si="33"/>
        <v>0</v>
      </c>
      <c r="BX17" s="1266">
        <v>0</v>
      </c>
      <c r="BY17" s="1267">
        <v>0</v>
      </c>
      <c r="BZ17" s="1267">
        <v>1</v>
      </c>
      <c r="CA17" s="306">
        <f t="shared" si="34"/>
        <v>1</v>
      </c>
      <c r="CB17" s="1351"/>
      <c r="CC17" s="1352"/>
      <c r="CD17" s="1352"/>
      <c r="CE17" s="306">
        <f t="shared" si="35"/>
        <v>0</v>
      </c>
      <c r="CF17" s="1355"/>
      <c r="CG17" s="1356"/>
      <c r="CH17" s="1356"/>
      <c r="CI17" s="306">
        <f t="shared" si="36"/>
        <v>0</v>
      </c>
      <c r="CJ17" s="595"/>
      <c r="CK17" s="592"/>
      <c r="CL17" s="592"/>
      <c r="CM17" s="596">
        <f t="shared" si="37"/>
        <v>0</v>
      </c>
      <c r="CN17" s="1403"/>
      <c r="CO17" s="1404"/>
      <c r="CP17" s="1404"/>
      <c r="CQ17" s="306">
        <f t="shared" si="38"/>
        <v>0</v>
      </c>
      <c r="CR17" s="622"/>
      <c r="CS17" s="623"/>
      <c r="CT17" s="623"/>
      <c r="CU17" s="306">
        <f t="shared" si="39"/>
        <v>0</v>
      </c>
      <c r="CV17" s="1412"/>
      <c r="CW17" s="1413"/>
      <c r="CX17" s="1413"/>
      <c r="CY17" s="307">
        <f t="shared" si="40"/>
        <v>0</v>
      </c>
      <c r="CZ17" s="315">
        <f t="shared" si="5"/>
        <v>0</v>
      </c>
      <c r="DA17" s="316">
        <f t="shared" si="6"/>
        <v>0</v>
      </c>
      <c r="DB17" s="317">
        <f t="shared" si="4"/>
        <v>3</v>
      </c>
      <c r="DC17" s="311">
        <f t="shared" si="16"/>
        <v>0.1875</v>
      </c>
      <c r="DD17" s="312">
        <f t="shared" si="17"/>
        <v>0.37894144144144143</v>
      </c>
      <c r="DE17" s="313">
        <f t="shared" si="18"/>
        <v>1.6220955721174924E-2</v>
      </c>
      <c r="DF17" s="314">
        <f t="shared" si="19"/>
        <v>1</v>
      </c>
      <c r="DG17" s="313">
        <f t="shared" si="9"/>
        <v>0</v>
      </c>
      <c r="DH17" s="314">
        <f t="shared" si="20"/>
        <v>0.10811016479382828</v>
      </c>
      <c r="DI17" s="302">
        <f>DB17/'Кол-во учащихся ОУ'!D16</f>
        <v>3.2930845225027441E-3</v>
      </c>
      <c r="DJ17" s="303">
        <f t="shared" si="21"/>
        <v>0.15285221418959088</v>
      </c>
    </row>
    <row r="18" spans="1:114" ht="16.5" customHeight="1" thickBot="1" x14ac:dyDescent="0.3">
      <c r="A18" s="345"/>
      <c r="B18" s="47"/>
      <c r="C18" s="365" t="s">
        <v>6</v>
      </c>
      <c r="D18" s="210">
        <f t="shared" ref="D18:AI18" si="41">SUM(D19:D30)</f>
        <v>14</v>
      </c>
      <c r="E18" s="212">
        <f t="shared" si="41"/>
        <v>19</v>
      </c>
      <c r="F18" s="212">
        <f t="shared" si="41"/>
        <v>156</v>
      </c>
      <c r="G18" s="222">
        <f t="shared" si="41"/>
        <v>10</v>
      </c>
      <c r="H18" s="210">
        <f t="shared" si="41"/>
        <v>7</v>
      </c>
      <c r="I18" s="212">
        <f t="shared" si="41"/>
        <v>0</v>
      </c>
      <c r="J18" s="212">
        <f t="shared" si="41"/>
        <v>20</v>
      </c>
      <c r="K18" s="222">
        <f t="shared" si="41"/>
        <v>7</v>
      </c>
      <c r="L18" s="210">
        <f t="shared" si="41"/>
        <v>3</v>
      </c>
      <c r="M18" s="212">
        <f t="shared" si="41"/>
        <v>0</v>
      </c>
      <c r="N18" s="212">
        <f t="shared" si="41"/>
        <v>3</v>
      </c>
      <c r="O18" s="222">
        <f t="shared" si="41"/>
        <v>2</v>
      </c>
      <c r="P18" s="679">
        <f t="shared" si="41"/>
        <v>0</v>
      </c>
      <c r="Q18" s="680">
        <f t="shared" si="41"/>
        <v>0</v>
      </c>
      <c r="R18" s="680">
        <f t="shared" si="41"/>
        <v>0</v>
      </c>
      <c r="S18" s="686">
        <f t="shared" si="41"/>
        <v>0</v>
      </c>
      <c r="T18" s="210">
        <f t="shared" si="41"/>
        <v>0</v>
      </c>
      <c r="U18" s="212">
        <f t="shared" si="41"/>
        <v>0</v>
      </c>
      <c r="V18" s="212">
        <f t="shared" si="41"/>
        <v>0</v>
      </c>
      <c r="W18" s="222">
        <f t="shared" si="41"/>
        <v>0</v>
      </c>
      <c r="X18" s="679">
        <f t="shared" si="41"/>
        <v>0</v>
      </c>
      <c r="Y18" s="680">
        <f t="shared" si="41"/>
        <v>0</v>
      </c>
      <c r="Z18" s="680">
        <f t="shared" si="41"/>
        <v>0</v>
      </c>
      <c r="AA18" s="686">
        <f t="shared" si="41"/>
        <v>0</v>
      </c>
      <c r="AB18" s="679">
        <f t="shared" si="41"/>
        <v>0</v>
      </c>
      <c r="AC18" s="680">
        <f t="shared" si="41"/>
        <v>0</v>
      </c>
      <c r="AD18" s="680">
        <f t="shared" si="41"/>
        <v>0</v>
      </c>
      <c r="AE18" s="686">
        <f t="shared" si="41"/>
        <v>0</v>
      </c>
      <c r="AF18" s="679">
        <f t="shared" si="41"/>
        <v>0</v>
      </c>
      <c r="AG18" s="680">
        <f t="shared" si="41"/>
        <v>0</v>
      </c>
      <c r="AH18" s="680">
        <f t="shared" si="41"/>
        <v>0</v>
      </c>
      <c r="AI18" s="686">
        <f t="shared" si="41"/>
        <v>0</v>
      </c>
      <c r="AJ18" s="210">
        <f t="shared" ref="AJ18:BO18" si="42">SUM(AJ19:AJ30)</f>
        <v>1</v>
      </c>
      <c r="AK18" s="212">
        <f t="shared" si="42"/>
        <v>2</v>
      </c>
      <c r="AL18" s="212">
        <f t="shared" si="42"/>
        <v>9</v>
      </c>
      <c r="AM18" s="222">
        <f t="shared" si="42"/>
        <v>2</v>
      </c>
      <c r="AN18" s="367">
        <f t="shared" si="42"/>
        <v>0</v>
      </c>
      <c r="AO18" s="368">
        <f t="shared" si="42"/>
        <v>3</v>
      </c>
      <c r="AP18" s="368">
        <f t="shared" si="42"/>
        <v>26</v>
      </c>
      <c r="AQ18" s="369">
        <f t="shared" si="42"/>
        <v>11</v>
      </c>
      <c r="AR18" s="367">
        <f t="shared" si="42"/>
        <v>0</v>
      </c>
      <c r="AS18" s="368">
        <f t="shared" si="42"/>
        <v>2</v>
      </c>
      <c r="AT18" s="368">
        <f t="shared" si="42"/>
        <v>37</v>
      </c>
      <c r="AU18" s="369">
        <f t="shared" si="42"/>
        <v>5</v>
      </c>
      <c r="AV18" s="367">
        <f t="shared" si="42"/>
        <v>0</v>
      </c>
      <c r="AW18" s="368">
        <f t="shared" si="42"/>
        <v>9</v>
      </c>
      <c r="AX18" s="368">
        <f t="shared" si="42"/>
        <v>27</v>
      </c>
      <c r="AY18" s="369">
        <f t="shared" si="42"/>
        <v>6</v>
      </c>
      <c r="AZ18" s="367">
        <f t="shared" si="42"/>
        <v>0</v>
      </c>
      <c r="BA18" s="368">
        <f t="shared" si="42"/>
        <v>2</v>
      </c>
      <c r="BB18" s="368">
        <f t="shared" si="42"/>
        <v>35</v>
      </c>
      <c r="BC18" s="369">
        <f t="shared" si="42"/>
        <v>6</v>
      </c>
      <c r="BD18" s="615">
        <f t="shared" si="42"/>
        <v>0</v>
      </c>
      <c r="BE18" s="616">
        <f t="shared" si="42"/>
        <v>0</v>
      </c>
      <c r="BF18" s="616">
        <f t="shared" si="42"/>
        <v>0</v>
      </c>
      <c r="BG18" s="617">
        <f t="shared" si="42"/>
        <v>0</v>
      </c>
      <c r="BH18" s="367">
        <f t="shared" si="42"/>
        <v>0</v>
      </c>
      <c r="BI18" s="368">
        <f t="shared" si="42"/>
        <v>1</v>
      </c>
      <c r="BJ18" s="368">
        <f t="shared" si="42"/>
        <v>1</v>
      </c>
      <c r="BK18" s="369">
        <f t="shared" si="42"/>
        <v>1</v>
      </c>
      <c r="BL18" s="620">
        <f t="shared" si="42"/>
        <v>0</v>
      </c>
      <c r="BM18" s="616">
        <f t="shared" si="42"/>
        <v>0</v>
      </c>
      <c r="BN18" s="616">
        <f t="shared" si="42"/>
        <v>0</v>
      </c>
      <c r="BO18" s="621">
        <f t="shared" si="42"/>
        <v>0</v>
      </c>
      <c r="BP18" s="210">
        <f t="shared" ref="BP18:CU18" si="43">SUM(BP19:BP30)</f>
        <v>0</v>
      </c>
      <c r="BQ18" s="212">
        <f t="shared" si="43"/>
        <v>0</v>
      </c>
      <c r="BR18" s="212">
        <f t="shared" si="43"/>
        <v>0</v>
      </c>
      <c r="BS18" s="222">
        <f t="shared" si="43"/>
        <v>0</v>
      </c>
      <c r="BT18" s="679">
        <f t="shared" si="43"/>
        <v>0</v>
      </c>
      <c r="BU18" s="680">
        <f t="shared" si="43"/>
        <v>0</v>
      </c>
      <c r="BV18" s="680">
        <f t="shared" si="43"/>
        <v>0</v>
      </c>
      <c r="BW18" s="686">
        <f t="shared" si="43"/>
        <v>0</v>
      </c>
      <c r="BX18" s="210">
        <f t="shared" si="43"/>
        <v>2</v>
      </c>
      <c r="BY18" s="212">
        <f t="shared" si="43"/>
        <v>8</v>
      </c>
      <c r="BZ18" s="212">
        <f t="shared" si="43"/>
        <v>62</v>
      </c>
      <c r="CA18" s="222">
        <f t="shared" si="43"/>
        <v>12</v>
      </c>
      <c r="CB18" s="210">
        <f t="shared" si="43"/>
        <v>0</v>
      </c>
      <c r="CC18" s="212">
        <f t="shared" si="43"/>
        <v>0</v>
      </c>
      <c r="CD18" s="212">
        <f t="shared" si="43"/>
        <v>0</v>
      </c>
      <c r="CE18" s="222">
        <f t="shared" si="43"/>
        <v>0</v>
      </c>
      <c r="CF18" s="210">
        <f t="shared" si="43"/>
        <v>0</v>
      </c>
      <c r="CG18" s="212">
        <f t="shared" si="43"/>
        <v>0</v>
      </c>
      <c r="CH18" s="212">
        <f t="shared" si="43"/>
        <v>0</v>
      </c>
      <c r="CI18" s="222">
        <f t="shared" si="43"/>
        <v>0</v>
      </c>
      <c r="CJ18" s="615">
        <f t="shared" si="43"/>
        <v>0</v>
      </c>
      <c r="CK18" s="616">
        <f t="shared" si="43"/>
        <v>0</v>
      </c>
      <c r="CL18" s="616">
        <f t="shared" si="43"/>
        <v>0</v>
      </c>
      <c r="CM18" s="617">
        <f t="shared" si="43"/>
        <v>0</v>
      </c>
      <c r="CN18" s="210">
        <f t="shared" si="43"/>
        <v>0</v>
      </c>
      <c r="CO18" s="212">
        <f t="shared" si="43"/>
        <v>0</v>
      </c>
      <c r="CP18" s="212">
        <f t="shared" si="43"/>
        <v>0</v>
      </c>
      <c r="CQ18" s="222">
        <f t="shared" si="43"/>
        <v>0</v>
      </c>
      <c r="CR18" s="615">
        <f t="shared" si="43"/>
        <v>0</v>
      </c>
      <c r="CS18" s="616">
        <f t="shared" si="43"/>
        <v>0</v>
      </c>
      <c r="CT18" s="616">
        <f t="shared" si="43"/>
        <v>0</v>
      </c>
      <c r="CU18" s="686">
        <f t="shared" si="43"/>
        <v>0</v>
      </c>
      <c r="CV18" s="210">
        <f t="shared" ref="CV18:CY18" si="44">SUM(CV19:CV30)</f>
        <v>0</v>
      </c>
      <c r="CW18" s="212">
        <f t="shared" si="44"/>
        <v>0</v>
      </c>
      <c r="CX18" s="212">
        <f t="shared" si="44"/>
        <v>665</v>
      </c>
      <c r="CY18" s="236">
        <f t="shared" si="44"/>
        <v>4</v>
      </c>
      <c r="CZ18" s="210">
        <f t="shared" si="5"/>
        <v>27</v>
      </c>
      <c r="DA18" s="211">
        <f t="shared" si="6"/>
        <v>46</v>
      </c>
      <c r="DB18" s="255">
        <f>SUM(DB19:DB30)</f>
        <v>1041</v>
      </c>
      <c r="DC18" s="256">
        <f>(G18+K18+O18+S18+W18+AA18+AE18+AI18+AM18+AQ18+AU18+AY18+BC18+BG18+BK18+BO18+BS18+BW18+CA18+CE18+CI18+CM18+CQ18+CU18+CY18)/$B$2/A30</f>
        <v>0.34375</v>
      </c>
      <c r="DD18" s="258"/>
      <c r="DE18" s="256">
        <f>DB18/$DB$125/A30</f>
        <v>0.46905596960397489</v>
      </c>
      <c r="DF18" s="259"/>
      <c r="DG18" s="256">
        <f t="shared" si="9"/>
        <v>7.0124879923150821E-2</v>
      </c>
      <c r="DH18" s="259"/>
      <c r="DI18" s="256">
        <f>DB18/'Кол-во учащихся ОУ'!E17</f>
        <v>8.6967418546365916E-2</v>
      </c>
      <c r="DJ18" s="259"/>
    </row>
    <row r="19" spans="1:114" ht="16.5" customHeight="1" x14ac:dyDescent="0.25">
      <c r="A19" s="14">
        <v>1</v>
      </c>
      <c r="B19" s="18">
        <v>20040</v>
      </c>
      <c r="C19" s="20" t="s">
        <v>85</v>
      </c>
      <c r="D19" s="801">
        <v>2</v>
      </c>
      <c r="E19" s="802">
        <v>0</v>
      </c>
      <c r="F19" s="802">
        <v>15</v>
      </c>
      <c r="G19" s="293">
        <f t="shared" ref="G19:G30" si="45">IF(F19&gt;0,1,0)</f>
        <v>1</v>
      </c>
      <c r="H19" s="900">
        <v>0</v>
      </c>
      <c r="I19" s="901">
        <v>0</v>
      </c>
      <c r="J19" s="901">
        <v>2</v>
      </c>
      <c r="K19" s="293">
        <f t="shared" si="23"/>
        <v>1</v>
      </c>
      <c r="L19" s="914">
        <v>2</v>
      </c>
      <c r="M19" s="915">
        <v>0</v>
      </c>
      <c r="N19" s="915">
        <v>2</v>
      </c>
      <c r="O19" s="293">
        <f t="shared" ref="O19:O30" si="46">IF(N19&gt;0,1,0)</f>
        <v>1</v>
      </c>
      <c r="P19" s="281"/>
      <c r="Q19" s="282"/>
      <c r="R19" s="282"/>
      <c r="S19" s="293">
        <f t="shared" ref="S19:S30" si="47">IF(R19&gt;0,1,0)</f>
        <v>0</v>
      </c>
      <c r="T19" s="291"/>
      <c r="U19" s="292"/>
      <c r="V19" s="292"/>
      <c r="W19" s="293">
        <f t="shared" ref="W19:W30" si="48">IF(V19&gt;0,1,0)</f>
        <v>0</v>
      </c>
      <c r="X19" s="281"/>
      <c r="Y19" s="282"/>
      <c r="Z19" s="282"/>
      <c r="AA19" s="293">
        <f t="shared" ref="AA19:AA29" si="49">IF(Z19&gt;0,1,0)</f>
        <v>0</v>
      </c>
      <c r="AB19" s="281"/>
      <c r="AC19" s="282"/>
      <c r="AD19" s="282"/>
      <c r="AE19" s="293">
        <f t="shared" si="24"/>
        <v>0</v>
      </c>
      <c r="AF19" s="281"/>
      <c r="AG19" s="282"/>
      <c r="AH19" s="282"/>
      <c r="AI19" s="293">
        <f t="shared" si="25"/>
        <v>0</v>
      </c>
      <c r="AJ19" s="979"/>
      <c r="AK19" s="980"/>
      <c r="AL19" s="980"/>
      <c r="AM19" s="293">
        <f t="shared" si="26"/>
        <v>0</v>
      </c>
      <c r="AN19" s="1027">
        <v>0</v>
      </c>
      <c r="AO19" s="1028">
        <v>0</v>
      </c>
      <c r="AP19" s="1028">
        <v>6</v>
      </c>
      <c r="AQ19" s="293">
        <f t="shared" si="27"/>
        <v>1</v>
      </c>
      <c r="AR19" s="1103">
        <v>0</v>
      </c>
      <c r="AS19" s="1104">
        <v>1</v>
      </c>
      <c r="AT19" s="1104">
        <v>10</v>
      </c>
      <c r="AU19" s="293">
        <f t="shared" si="28"/>
        <v>1</v>
      </c>
      <c r="AV19" s="1115">
        <v>0</v>
      </c>
      <c r="AW19" s="1116">
        <v>0</v>
      </c>
      <c r="AX19" s="1116">
        <v>1</v>
      </c>
      <c r="AY19" s="293">
        <f t="shared" si="29"/>
        <v>1</v>
      </c>
      <c r="AZ19" s="1189"/>
      <c r="BA19" s="1190"/>
      <c r="BB19" s="1190"/>
      <c r="BC19" s="293">
        <f t="shared" ref="BC19:BC30" si="50">IF(BB19&gt;0,1,0)</f>
        <v>0</v>
      </c>
      <c r="BD19" s="595"/>
      <c r="BE19" s="592"/>
      <c r="BF19" s="592"/>
      <c r="BG19" s="618">
        <f t="shared" si="30"/>
        <v>0</v>
      </c>
      <c r="BH19" s="1197"/>
      <c r="BI19" s="1198"/>
      <c r="BJ19" s="1198"/>
      <c r="BK19" s="293">
        <f t="shared" ref="BK19:BK30" si="51">IF(BJ19&gt;0,1,0)</f>
        <v>0</v>
      </c>
      <c r="BL19" s="591"/>
      <c r="BM19" s="592"/>
      <c r="BN19" s="592"/>
      <c r="BO19" s="619">
        <f t="shared" si="31"/>
        <v>0</v>
      </c>
      <c r="BP19" s="281"/>
      <c r="BQ19" s="282"/>
      <c r="BR19" s="282"/>
      <c r="BS19" s="293">
        <f t="shared" si="32"/>
        <v>0</v>
      </c>
      <c r="BT19" s="682"/>
      <c r="BU19" s="683"/>
      <c r="BV19" s="683"/>
      <c r="BW19" s="293">
        <f t="shared" si="33"/>
        <v>0</v>
      </c>
      <c r="BX19" s="1272">
        <v>0</v>
      </c>
      <c r="BY19" s="1273">
        <v>1</v>
      </c>
      <c r="BZ19" s="1273">
        <v>5</v>
      </c>
      <c r="CA19" s="293">
        <f t="shared" ref="CA19:CA20" si="52">IF(BZ19&gt;0,1,0)</f>
        <v>1</v>
      </c>
      <c r="CB19" s="291"/>
      <c r="CC19" s="292"/>
      <c r="CD19" s="292"/>
      <c r="CE19" s="293">
        <f t="shared" si="35"/>
        <v>0</v>
      </c>
      <c r="CF19" s="291"/>
      <c r="CG19" s="292"/>
      <c r="CH19" s="292"/>
      <c r="CI19" s="293">
        <f t="shared" si="36"/>
        <v>0</v>
      </c>
      <c r="CJ19" s="595"/>
      <c r="CK19" s="592"/>
      <c r="CL19" s="592"/>
      <c r="CM19" s="618">
        <f t="shared" si="37"/>
        <v>0</v>
      </c>
      <c r="CN19" s="281"/>
      <c r="CO19" s="292"/>
      <c r="CP19" s="292"/>
      <c r="CQ19" s="293">
        <f t="shared" si="38"/>
        <v>0</v>
      </c>
      <c r="CR19" s="595"/>
      <c r="CS19" s="592"/>
      <c r="CT19" s="592"/>
      <c r="CU19" s="293">
        <f t="shared" si="39"/>
        <v>0</v>
      </c>
      <c r="CV19" s="1416"/>
      <c r="CW19" s="1417"/>
      <c r="CX19" s="1417"/>
      <c r="CY19" s="294">
        <f t="shared" ref="CY19:CY20" si="53">IF(CX19&gt;0,1,0)</f>
        <v>0</v>
      </c>
      <c r="CZ19" s="297">
        <f t="shared" si="5"/>
        <v>4</v>
      </c>
      <c r="DA19" s="298">
        <f t="shared" si="6"/>
        <v>2</v>
      </c>
      <c r="DB19" s="299">
        <f t="shared" si="4"/>
        <v>41</v>
      </c>
      <c r="DC19" s="300">
        <f t="shared" si="16"/>
        <v>0.4375</v>
      </c>
      <c r="DD19" s="301">
        <f t="shared" ref="DD19:DD30" si="54">$DC$125</f>
        <v>0.37894144144144143</v>
      </c>
      <c r="DE19" s="302">
        <f t="shared" ref="DE19:DE30" si="55">DB19/$DB$125</f>
        <v>0.22168639485605729</v>
      </c>
      <c r="DF19" s="303">
        <f t="shared" ref="DF19:DF30" si="56">$DE$125</f>
        <v>1</v>
      </c>
      <c r="DG19" s="302">
        <f t="shared" si="9"/>
        <v>0.14634146341463414</v>
      </c>
      <c r="DH19" s="303">
        <f t="shared" ref="DH19:DH30" si="57">$DG$125</f>
        <v>0.10811016479382828</v>
      </c>
      <c r="DI19" s="302">
        <f>DB19/'Кол-во учащихся ОУ'!D18</f>
        <v>3.8533834586466163E-2</v>
      </c>
      <c r="DJ19" s="303">
        <f t="shared" ref="DJ19:DJ30" si="58">$DI$125</f>
        <v>0.15285221418959088</v>
      </c>
    </row>
    <row r="20" spans="1:114" ht="16.5" customHeight="1" x14ac:dyDescent="0.25">
      <c r="A20" s="14">
        <v>2</v>
      </c>
      <c r="B20" s="16">
        <v>20061</v>
      </c>
      <c r="C20" s="21" t="s">
        <v>86</v>
      </c>
      <c r="D20" s="799">
        <v>4</v>
      </c>
      <c r="E20" s="800">
        <v>7</v>
      </c>
      <c r="F20" s="800">
        <v>40</v>
      </c>
      <c r="G20" s="306">
        <f t="shared" si="45"/>
        <v>1</v>
      </c>
      <c r="H20" s="898">
        <v>2</v>
      </c>
      <c r="I20" s="899">
        <v>0</v>
      </c>
      <c r="J20" s="899">
        <v>2</v>
      </c>
      <c r="K20" s="306">
        <f t="shared" si="23"/>
        <v>1</v>
      </c>
      <c r="L20" s="912"/>
      <c r="M20" s="913"/>
      <c r="N20" s="913"/>
      <c r="O20" s="306">
        <f t="shared" si="46"/>
        <v>0</v>
      </c>
      <c r="P20" s="548"/>
      <c r="Q20" s="549"/>
      <c r="R20" s="549"/>
      <c r="S20" s="306">
        <f t="shared" si="47"/>
        <v>0</v>
      </c>
      <c r="T20" s="304"/>
      <c r="U20" s="305"/>
      <c r="V20" s="305"/>
      <c r="W20" s="306">
        <f t="shared" si="48"/>
        <v>0</v>
      </c>
      <c r="X20" s="548"/>
      <c r="Y20" s="549"/>
      <c r="Z20" s="549"/>
      <c r="AA20" s="306">
        <f t="shared" si="49"/>
        <v>0</v>
      </c>
      <c r="AB20" s="548"/>
      <c r="AC20" s="549"/>
      <c r="AD20" s="549"/>
      <c r="AE20" s="306">
        <f t="shared" si="24"/>
        <v>0</v>
      </c>
      <c r="AF20" s="548"/>
      <c r="AG20" s="549"/>
      <c r="AH20" s="549"/>
      <c r="AI20" s="306">
        <f t="shared" si="25"/>
        <v>0</v>
      </c>
      <c r="AJ20" s="977"/>
      <c r="AK20" s="978"/>
      <c r="AL20" s="978"/>
      <c r="AM20" s="306">
        <f t="shared" si="26"/>
        <v>0</v>
      </c>
      <c r="AN20" s="1025">
        <v>0</v>
      </c>
      <c r="AO20" s="1026">
        <v>1</v>
      </c>
      <c r="AP20" s="1026">
        <v>3</v>
      </c>
      <c r="AQ20" s="306">
        <f t="shared" si="27"/>
        <v>1</v>
      </c>
      <c r="AR20" s="1101"/>
      <c r="AS20" s="1102"/>
      <c r="AT20" s="1102"/>
      <c r="AU20" s="306">
        <f t="shared" si="28"/>
        <v>0</v>
      </c>
      <c r="AV20" s="1113">
        <v>0</v>
      </c>
      <c r="AW20" s="1114">
        <v>0</v>
      </c>
      <c r="AX20" s="1114">
        <v>1</v>
      </c>
      <c r="AY20" s="306">
        <f t="shared" si="29"/>
        <v>1</v>
      </c>
      <c r="AZ20" s="1187"/>
      <c r="BA20" s="1188"/>
      <c r="BB20" s="1188"/>
      <c r="BC20" s="306">
        <f t="shared" si="50"/>
        <v>0</v>
      </c>
      <c r="BD20" s="590"/>
      <c r="BE20" s="594"/>
      <c r="BF20" s="594"/>
      <c r="BG20" s="596">
        <f t="shared" si="30"/>
        <v>0</v>
      </c>
      <c r="BH20" s="1195"/>
      <c r="BI20" s="1196"/>
      <c r="BJ20" s="1196"/>
      <c r="BK20" s="306">
        <f t="shared" si="51"/>
        <v>0</v>
      </c>
      <c r="BL20" s="591"/>
      <c r="BM20" s="592"/>
      <c r="BN20" s="592"/>
      <c r="BO20" s="593">
        <f t="shared" si="31"/>
        <v>0</v>
      </c>
      <c r="BP20" s="548"/>
      <c r="BQ20" s="549"/>
      <c r="BR20" s="549"/>
      <c r="BS20" s="306">
        <f t="shared" si="32"/>
        <v>0</v>
      </c>
      <c r="BT20" s="691"/>
      <c r="BU20" s="692"/>
      <c r="BV20" s="692"/>
      <c r="BW20" s="306">
        <f t="shared" si="33"/>
        <v>0</v>
      </c>
      <c r="BX20" s="1270">
        <v>2</v>
      </c>
      <c r="BY20" s="1271">
        <v>0</v>
      </c>
      <c r="BZ20" s="1271">
        <v>5</v>
      </c>
      <c r="CA20" s="306">
        <f t="shared" si="52"/>
        <v>1</v>
      </c>
      <c r="CB20" s="304"/>
      <c r="CC20" s="305"/>
      <c r="CD20" s="305"/>
      <c r="CE20" s="306">
        <f t="shared" si="35"/>
        <v>0</v>
      </c>
      <c r="CF20" s="304"/>
      <c r="CG20" s="305"/>
      <c r="CH20" s="305"/>
      <c r="CI20" s="306">
        <f t="shared" si="36"/>
        <v>0</v>
      </c>
      <c r="CJ20" s="595"/>
      <c r="CK20" s="592"/>
      <c r="CL20" s="592"/>
      <c r="CM20" s="596">
        <f t="shared" si="37"/>
        <v>0</v>
      </c>
      <c r="CN20" s="291"/>
      <c r="CO20" s="292"/>
      <c r="CP20" s="292"/>
      <c r="CQ20" s="306">
        <f t="shared" si="38"/>
        <v>0</v>
      </c>
      <c r="CR20" s="622"/>
      <c r="CS20" s="623"/>
      <c r="CT20" s="623"/>
      <c r="CU20" s="306">
        <f t="shared" si="39"/>
        <v>0</v>
      </c>
      <c r="CV20" s="1416"/>
      <c r="CW20" s="1417"/>
      <c r="CX20" s="1417"/>
      <c r="CY20" s="307">
        <f t="shared" si="53"/>
        <v>0</v>
      </c>
      <c r="CZ20" s="308">
        <f t="shared" si="5"/>
        <v>8</v>
      </c>
      <c r="DA20" s="309">
        <f t="shared" si="6"/>
        <v>8</v>
      </c>
      <c r="DB20" s="310">
        <f t="shared" si="4"/>
        <v>51</v>
      </c>
      <c r="DC20" s="311">
        <f t="shared" si="16"/>
        <v>0.3125</v>
      </c>
      <c r="DD20" s="312">
        <f t="shared" si="54"/>
        <v>0.37894144144144143</v>
      </c>
      <c r="DE20" s="313">
        <f t="shared" si="55"/>
        <v>0.27575624725997372</v>
      </c>
      <c r="DF20" s="314">
        <f t="shared" si="56"/>
        <v>1</v>
      </c>
      <c r="DG20" s="313">
        <f t="shared" si="9"/>
        <v>0.31372549019607843</v>
      </c>
      <c r="DH20" s="314">
        <f t="shared" si="57"/>
        <v>0.10811016479382828</v>
      </c>
      <c r="DI20" s="302">
        <f>DB20/'Кол-во учащихся ОУ'!D19</f>
        <v>7.1129707112970716E-2</v>
      </c>
      <c r="DJ20" s="303">
        <f t="shared" si="58"/>
        <v>0.15285221418959088</v>
      </c>
    </row>
    <row r="21" spans="1:114" ht="16.5" customHeight="1" x14ac:dyDescent="0.25">
      <c r="A21" s="14">
        <v>3</v>
      </c>
      <c r="B21" s="16">
        <v>21020</v>
      </c>
      <c r="C21" s="21" t="s">
        <v>90</v>
      </c>
      <c r="D21" s="799">
        <v>1</v>
      </c>
      <c r="E21" s="800">
        <v>0</v>
      </c>
      <c r="F21" s="800">
        <v>10</v>
      </c>
      <c r="G21" s="306">
        <f>IF(F21&gt;0,1,0)</f>
        <v>1</v>
      </c>
      <c r="H21" s="898">
        <v>1</v>
      </c>
      <c r="I21" s="899">
        <v>0</v>
      </c>
      <c r="J21" s="899">
        <v>2</v>
      </c>
      <c r="K21" s="306">
        <f>IF(J21&gt;0,1,0)</f>
        <v>1</v>
      </c>
      <c r="L21" s="912"/>
      <c r="M21" s="913"/>
      <c r="N21" s="913"/>
      <c r="O21" s="306">
        <f t="shared" si="46"/>
        <v>0</v>
      </c>
      <c r="P21" s="548"/>
      <c r="Q21" s="549"/>
      <c r="R21" s="549"/>
      <c r="S21" s="306">
        <f t="shared" si="47"/>
        <v>0</v>
      </c>
      <c r="T21" s="304"/>
      <c r="U21" s="305"/>
      <c r="V21" s="305"/>
      <c r="W21" s="306">
        <f t="shared" si="48"/>
        <v>0</v>
      </c>
      <c r="X21" s="548"/>
      <c r="Y21" s="549"/>
      <c r="Z21" s="549"/>
      <c r="AA21" s="306">
        <f t="shared" si="49"/>
        <v>0</v>
      </c>
      <c r="AB21" s="548"/>
      <c r="AC21" s="549"/>
      <c r="AD21" s="549"/>
      <c r="AE21" s="306">
        <f>IF(AD21&gt;0,1,0)</f>
        <v>0</v>
      </c>
      <c r="AF21" s="548"/>
      <c r="AG21" s="549"/>
      <c r="AH21" s="549"/>
      <c r="AI21" s="306">
        <f>IF(AH21&gt;0,1,0)</f>
        <v>0</v>
      </c>
      <c r="AJ21" s="977"/>
      <c r="AK21" s="978"/>
      <c r="AL21" s="978"/>
      <c r="AM21" s="306">
        <f>IF(AL21&gt;0,1,0)</f>
        <v>0</v>
      </c>
      <c r="AN21" s="1025">
        <v>0</v>
      </c>
      <c r="AO21" s="1026">
        <v>0</v>
      </c>
      <c r="AP21" s="1026">
        <v>2</v>
      </c>
      <c r="AQ21" s="306">
        <f>IF(AP21&gt;0,1,0)</f>
        <v>1</v>
      </c>
      <c r="AR21" s="1101">
        <v>0</v>
      </c>
      <c r="AS21" s="1102">
        <v>0</v>
      </c>
      <c r="AT21" s="1102">
        <v>12</v>
      </c>
      <c r="AU21" s="306">
        <f>IF(AT21&gt;0,1,0)</f>
        <v>1</v>
      </c>
      <c r="AV21" s="1113">
        <v>0</v>
      </c>
      <c r="AW21" s="1114">
        <v>0</v>
      </c>
      <c r="AX21" s="1114">
        <v>1</v>
      </c>
      <c r="AY21" s="306">
        <f>IF(AX21&gt;0,1,0)</f>
        <v>1</v>
      </c>
      <c r="AZ21" s="1187">
        <v>0</v>
      </c>
      <c r="BA21" s="1188">
        <v>0</v>
      </c>
      <c r="BB21" s="1188">
        <v>8</v>
      </c>
      <c r="BC21" s="306">
        <f t="shared" si="50"/>
        <v>1</v>
      </c>
      <c r="BD21" s="590"/>
      <c r="BE21" s="594"/>
      <c r="BF21" s="594"/>
      <c r="BG21" s="596">
        <f>IF(BF21&gt;0,1,0)</f>
        <v>0</v>
      </c>
      <c r="BH21" s="1195"/>
      <c r="BI21" s="1196"/>
      <c r="BJ21" s="1196"/>
      <c r="BK21" s="306">
        <f t="shared" si="51"/>
        <v>0</v>
      </c>
      <c r="BL21" s="597"/>
      <c r="BM21" s="594"/>
      <c r="BN21" s="594"/>
      <c r="BO21" s="593">
        <f>IF(BN21&gt;0,1,0)</f>
        <v>0</v>
      </c>
      <c r="BP21" s="548"/>
      <c r="BQ21" s="549"/>
      <c r="BR21" s="549"/>
      <c r="BS21" s="306">
        <f>IF(BR21&gt;0,1,0)</f>
        <v>0</v>
      </c>
      <c r="BT21" s="691"/>
      <c r="BU21" s="692"/>
      <c r="BV21" s="692"/>
      <c r="BW21" s="306">
        <f>IF(BV21&gt;0,1,0)</f>
        <v>0</v>
      </c>
      <c r="BX21" s="1270">
        <v>0</v>
      </c>
      <c r="BY21" s="1271">
        <v>0</v>
      </c>
      <c r="BZ21" s="1271">
        <v>5</v>
      </c>
      <c r="CA21" s="306">
        <f>IF(BZ21&gt;0,1,0)</f>
        <v>1</v>
      </c>
      <c r="CB21" s="304"/>
      <c r="CC21" s="305"/>
      <c r="CD21" s="305"/>
      <c r="CE21" s="306">
        <f>IF(CD21&gt;0,1,0)</f>
        <v>0</v>
      </c>
      <c r="CF21" s="548"/>
      <c r="CG21" s="549"/>
      <c r="CH21" s="549"/>
      <c r="CI21" s="306">
        <f>IF(CH21&gt;0,1,0)</f>
        <v>0</v>
      </c>
      <c r="CJ21" s="595"/>
      <c r="CK21" s="592"/>
      <c r="CL21" s="592"/>
      <c r="CM21" s="596">
        <f>IF(CL21&gt;0,1,0)</f>
        <v>0</v>
      </c>
      <c r="CN21" s="291"/>
      <c r="CO21" s="292"/>
      <c r="CP21" s="292"/>
      <c r="CQ21" s="306">
        <f>IF(CP21&gt;0,1,0)</f>
        <v>0</v>
      </c>
      <c r="CR21" s="590"/>
      <c r="CS21" s="594"/>
      <c r="CT21" s="594"/>
      <c r="CU21" s="306">
        <f>IF(CT21&gt;0,1,0)</f>
        <v>0</v>
      </c>
      <c r="CV21" s="1414"/>
      <c r="CW21" s="1415"/>
      <c r="CX21" s="1415">
        <v>57</v>
      </c>
      <c r="CY21" s="307">
        <f>IF(CX21&gt;0,1,0)</f>
        <v>1</v>
      </c>
      <c r="CZ21" s="308">
        <f t="shared" si="5"/>
        <v>2</v>
      </c>
      <c r="DA21" s="309">
        <f t="shared" si="6"/>
        <v>0</v>
      </c>
      <c r="DB21" s="310">
        <f t="shared" si="4"/>
        <v>97</v>
      </c>
      <c r="DC21" s="311">
        <f t="shared" si="16"/>
        <v>0.5</v>
      </c>
      <c r="DD21" s="312">
        <f t="shared" si="54"/>
        <v>0.37894144144144143</v>
      </c>
      <c r="DE21" s="313">
        <f t="shared" si="55"/>
        <v>0.5244775683179892</v>
      </c>
      <c r="DF21" s="314">
        <f t="shared" si="56"/>
        <v>1</v>
      </c>
      <c r="DG21" s="313">
        <f>(CZ21+DA21)/DB21</f>
        <v>2.0618556701030927E-2</v>
      </c>
      <c r="DH21" s="314">
        <f t="shared" si="57"/>
        <v>0.10811016479382828</v>
      </c>
      <c r="DI21" s="302">
        <f>DB21/'Кол-во учащихся ОУ'!D20</f>
        <v>9.7097097097097101E-2</v>
      </c>
      <c r="DJ21" s="303">
        <f t="shared" si="58"/>
        <v>0.15285221418959088</v>
      </c>
    </row>
    <row r="22" spans="1:114" ht="16.5" customHeight="1" x14ac:dyDescent="0.25">
      <c r="A22" s="14">
        <v>4</v>
      </c>
      <c r="B22" s="16">
        <v>20060</v>
      </c>
      <c r="C22" s="21" t="s">
        <v>96</v>
      </c>
      <c r="D22" s="799">
        <v>7</v>
      </c>
      <c r="E22" s="800">
        <v>11</v>
      </c>
      <c r="F22" s="800">
        <v>60</v>
      </c>
      <c r="G22" s="306">
        <f>IF(F22&gt;0,1,0)</f>
        <v>1</v>
      </c>
      <c r="H22" s="898"/>
      <c r="I22" s="899"/>
      <c r="J22" s="899"/>
      <c r="K22" s="306">
        <f>IF(J22&gt;0,1,0)</f>
        <v>0</v>
      </c>
      <c r="L22" s="912"/>
      <c r="M22" s="913"/>
      <c r="N22" s="913"/>
      <c r="O22" s="306">
        <f t="shared" si="46"/>
        <v>0</v>
      </c>
      <c r="P22" s="548"/>
      <c r="Q22" s="549"/>
      <c r="R22" s="549"/>
      <c r="S22" s="306">
        <f t="shared" si="47"/>
        <v>0</v>
      </c>
      <c r="T22" s="304"/>
      <c r="U22" s="305"/>
      <c r="V22" s="305"/>
      <c r="W22" s="306">
        <f t="shared" si="48"/>
        <v>0</v>
      </c>
      <c r="X22" s="548"/>
      <c r="Y22" s="549"/>
      <c r="Z22" s="549"/>
      <c r="AA22" s="306">
        <f t="shared" si="49"/>
        <v>0</v>
      </c>
      <c r="AB22" s="548"/>
      <c r="AC22" s="549"/>
      <c r="AD22" s="549"/>
      <c r="AE22" s="306">
        <f>IF(AD22&gt;0,1,0)</f>
        <v>0</v>
      </c>
      <c r="AF22" s="548"/>
      <c r="AG22" s="549"/>
      <c r="AH22" s="549"/>
      <c r="AI22" s="306">
        <f>IF(AH22&gt;0,1,0)</f>
        <v>0</v>
      </c>
      <c r="AJ22" s="977">
        <v>1</v>
      </c>
      <c r="AK22" s="978">
        <v>1</v>
      </c>
      <c r="AL22" s="978">
        <v>8</v>
      </c>
      <c r="AM22" s="306">
        <f>IF(AL22&gt;0,1,0)</f>
        <v>1</v>
      </c>
      <c r="AN22" s="1025">
        <v>0</v>
      </c>
      <c r="AO22" s="1026">
        <v>2</v>
      </c>
      <c r="AP22" s="1026">
        <v>2</v>
      </c>
      <c r="AQ22" s="306">
        <f>IF(AP22&gt;0,1,0)</f>
        <v>1</v>
      </c>
      <c r="AR22" s="1101">
        <v>0</v>
      </c>
      <c r="AS22" s="1102">
        <v>1</v>
      </c>
      <c r="AT22" s="1102">
        <v>6</v>
      </c>
      <c r="AU22" s="306">
        <f>IF(AT22&gt;0,1,0)</f>
        <v>1</v>
      </c>
      <c r="AV22" s="1113">
        <v>0</v>
      </c>
      <c r="AW22" s="1114">
        <v>9</v>
      </c>
      <c r="AX22" s="1114">
        <v>22</v>
      </c>
      <c r="AY22" s="306">
        <f>IF(AX22&gt;0,1,0)</f>
        <v>1</v>
      </c>
      <c r="AZ22" s="1187">
        <v>0</v>
      </c>
      <c r="BA22" s="1188">
        <v>1</v>
      </c>
      <c r="BB22" s="1188">
        <v>6</v>
      </c>
      <c r="BC22" s="306">
        <f t="shared" si="50"/>
        <v>1</v>
      </c>
      <c r="BD22" s="590"/>
      <c r="BE22" s="594"/>
      <c r="BF22" s="594"/>
      <c r="BG22" s="596">
        <f>IF(BF22&gt;0,1,0)</f>
        <v>0</v>
      </c>
      <c r="BH22" s="1195"/>
      <c r="BI22" s="1196"/>
      <c r="BJ22" s="1196"/>
      <c r="BK22" s="306">
        <f t="shared" si="51"/>
        <v>0</v>
      </c>
      <c r="BL22" s="597"/>
      <c r="BM22" s="594"/>
      <c r="BN22" s="594"/>
      <c r="BO22" s="593">
        <f>IF(BN22&gt;0,1,0)</f>
        <v>0</v>
      </c>
      <c r="BP22" s="548"/>
      <c r="BQ22" s="549"/>
      <c r="BR22" s="549"/>
      <c r="BS22" s="306">
        <f>IF(BR22&gt;0,1,0)</f>
        <v>0</v>
      </c>
      <c r="BT22" s="691"/>
      <c r="BU22" s="692"/>
      <c r="BV22" s="692"/>
      <c r="BW22" s="306">
        <f>IF(BV22&gt;0,1,0)</f>
        <v>0</v>
      </c>
      <c r="BX22" s="1270">
        <v>0</v>
      </c>
      <c r="BY22" s="1271">
        <v>3</v>
      </c>
      <c r="BZ22" s="1271">
        <v>7</v>
      </c>
      <c r="CA22" s="306">
        <f>IF(BZ22&gt;0,1,0)</f>
        <v>1</v>
      </c>
      <c r="CB22" s="548"/>
      <c r="CC22" s="549"/>
      <c r="CD22" s="549"/>
      <c r="CE22" s="306">
        <f>IF(CD22&gt;0,1,0)</f>
        <v>0</v>
      </c>
      <c r="CF22" s="304"/>
      <c r="CG22" s="305"/>
      <c r="CH22" s="305"/>
      <c r="CI22" s="306">
        <f>IF(CH22&gt;0,1,0)</f>
        <v>0</v>
      </c>
      <c r="CJ22" s="595"/>
      <c r="CK22" s="592"/>
      <c r="CL22" s="592"/>
      <c r="CM22" s="596">
        <f>IF(CL22&gt;0,1,0)</f>
        <v>0</v>
      </c>
      <c r="CN22" s="291"/>
      <c r="CO22" s="292"/>
      <c r="CP22" s="292"/>
      <c r="CQ22" s="306">
        <f>IF(CP22&gt;0,1,0)</f>
        <v>0</v>
      </c>
      <c r="CR22" s="622"/>
      <c r="CS22" s="623"/>
      <c r="CT22" s="623"/>
      <c r="CU22" s="306">
        <f>IF(CT22&gt;0,1,0)</f>
        <v>0</v>
      </c>
      <c r="CV22" s="1414"/>
      <c r="CW22" s="1415"/>
      <c r="CX22" s="1415">
        <v>56</v>
      </c>
      <c r="CY22" s="307">
        <f>IF(CX22&gt;0,1,0)</f>
        <v>1</v>
      </c>
      <c r="CZ22" s="308">
        <f t="shared" si="5"/>
        <v>8</v>
      </c>
      <c r="DA22" s="309">
        <f t="shared" si="6"/>
        <v>28</v>
      </c>
      <c r="DB22" s="310">
        <f t="shared" si="6"/>
        <v>167</v>
      </c>
      <c r="DC22" s="311">
        <f t="shared" si="16"/>
        <v>0.5</v>
      </c>
      <c r="DD22" s="312">
        <f t="shared" si="54"/>
        <v>0.37894144144144143</v>
      </c>
      <c r="DE22" s="313">
        <f t="shared" si="55"/>
        <v>0.90296653514540415</v>
      </c>
      <c r="DF22" s="314">
        <f t="shared" si="56"/>
        <v>1</v>
      </c>
      <c r="DG22" s="313">
        <f>(CZ22+DA22)/DB22</f>
        <v>0.21556886227544911</v>
      </c>
      <c r="DH22" s="314">
        <f t="shared" si="57"/>
        <v>0.10811016479382828</v>
      </c>
      <c r="DI22" s="302">
        <f>DB22/'Кол-во учащихся ОУ'!D21</f>
        <v>9.9523241954707992E-2</v>
      </c>
      <c r="DJ22" s="303">
        <f t="shared" si="58"/>
        <v>0.15285221418959088</v>
      </c>
    </row>
    <row r="23" spans="1:114" ht="16.5" customHeight="1" x14ac:dyDescent="0.25">
      <c r="A23" s="14">
        <v>5</v>
      </c>
      <c r="B23" s="16">
        <v>20400</v>
      </c>
      <c r="C23" s="21" t="s">
        <v>88</v>
      </c>
      <c r="D23" s="799">
        <v>0</v>
      </c>
      <c r="E23" s="800">
        <v>0</v>
      </c>
      <c r="F23" s="800">
        <v>10</v>
      </c>
      <c r="G23" s="306">
        <f t="shared" si="45"/>
        <v>1</v>
      </c>
      <c r="H23" s="898">
        <v>3</v>
      </c>
      <c r="I23" s="899">
        <v>0</v>
      </c>
      <c r="J23" s="899">
        <v>3</v>
      </c>
      <c r="K23" s="306">
        <f t="shared" si="23"/>
        <v>1</v>
      </c>
      <c r="L23" s="912"/>
      <c r="M23" s="913"/>
      <c r="N23" s="913"/>
      <c r="O23" s="306">
        <f t="shared" si="46"/>
        <v>0</v>
      </c>
      <c r="P23" s="548"/>
      <c r="Q23" s="549"/>
      <c r="R23" s="549"/>
      <c r="S23" s="306">
        <f t="shared" si="47"/>
        <v>0</v>
      </c>
      <c r="T23" s="304"/>
      <c r="U23" s="305"/>
      <c r="V23" s="305"/>
      <c r="W23" s="306">
        <f t="shared" si="48"/>
        <v>0</v>
      </c>
      <c r="X23" s="548"/>
      <c r="Y23" s="549"/>
      <c r="Z23" s="549"/>
      <c r="AA23" s="306">
        <f t="shared" si="49"/>
        <v>0</v>
      </c>
      <c r="AB23" s="548"/>
      <c r="AC23" s="549"/>
      <c r="AD23" s="549"/>
      <c r="AE23" s="306">
        <f t="shared" si="24"/>
        <v>0</v>
      </c>
      <c r="AF23" s="548"/>
      <c r="AG23" s="549"/>
      <c r="AH23" s="549"/>
      <c r="AI23" s="306">
        <f t="shared" si="25"/>
        <v>0</v>
      </c>
      <c r="AJ23" s="977"/>
      <c r="AK23" s="978"/>
      <c r="AL23" s="978"/>
      <c r="AM23" s="306">
        <f t="shared" si="26"/>
        <v>0</v>
      </c>
      <c r="AN23" s="1025">
        <v>0</v>
      </c>
      <c r="AO23" s="1026">
        <v>0</v>
      </c>
      <c r="AP23" s="1026">
        <v>2</v>
      </c>
      <c r="AQ23" s="306">
        <f t="shared" si="27"/>
        <v>1</v>
      </c>
      <c r="AR23" s="1101">
        <v>0</v>
      </c>
      <c r="AS23" s="1102">
        <v>0</v>
      </c>
      <c r="AT23" s="1102">
        <v>5</v>
      </c>
      <c r="AU23" s="306">
        <f t="shared" si="28"/>
        <v>1</v>
      </c>
      <c r="AV23" s="1113">
        <v>0</v>
      </c>
      <c r="AW23" s="1114">
        <v>0</v>
      </c>
      <c r="AX23" s="1114">
        <v>1</v>
      </c>
      <c r="AY23" s="306">
        <f t="shared" si="29"/>
        <v>1</v>
      </c>
      <c r="AZ23" s="1187">
        <v>0</v>
      </c>
      <c r="BA23" s="1188">
        <v>0</v>
      </c>
      <c r="BB23" s="1188">
        <v>9</v>
      </c>
      <c r="BC23" s="306">
        <f t="shared" si="50"/>
        <v>1</v>
      </c>
      <c r="BD23" s="590"/>
      <c r="BE23" s="594"/>
      <c r="BF23" s="594"/>
      <c r="BG23" s="596">
        <f t="shared" si="30"/>
        <v>0</v>
      </c>
      <c r="BH23" s="1195"/>
      <c r="BI23" s="1196"/>
      <c r="BJ23" s="1196"/>
      <c r="BK23" s="306">
        <f t="shared" si="51"/>
        <v>0</v>
      </c>
      <c r="BL23" s="597"/>
      <c r="BM23" s="594"/>
      <c r="BN23" s="594"/>
      <c r="BO23" s="593">
        <f t="shared" si="31"/>
        <v>0</v>
      </c>
      <c r="BP23" s="548"/>
      <c r="BQ23" s="549"/>
      <c r="BR23" s="549"/>
      <c r="BS23" s="306">
        <f t="shared" si="32"/>
        <v>0</v>
      </c>
      <c r="BT23" s="691"/>
      <c r="BU23" s="692"/>
      <c r="BV23" s="692"/>
      <c r="BW23" s="306">
        <f t="shared" si="33"/>
        <v>0</v>
      </c>
      <c r="BX23" s="1270">
        <v>0</v>
      </c>
      <c r="BY23" s="1271">
        <v>3</v>
      </c>
      <c r="BZ23" s="1271">
        <v>7</v>
      </c>
      <c r="CA23" s="306">
        <f t="shared" ref="CA23" si="59">IF(BZ23&gt;0,1,0)</f>
        <v>1</v>
      </c>
      <c r="CB23" s="548"/>
      <c r="CC23" s="549"/>
      <c r="CD23" s="549"/>
      <c r="CE23" s="306">
        <f t="shared" si="35"/>
        <v>0</v>
      </c>
      <c r="CF23" s="304"/>
      <c r="CG23" s="305"/>
      <c r="CH23" s="305"/>
      <c r="CI23" s="306">
        <f t="shared" si="36"/>
        <v>0</v>
      </c>
      <c r="CJ23" s="595"/>
      <c r="CK23" s="592"/>
      <c r="CL23" s="592"/>
      <c r="CM23" s="596">
        <f t="shared" si="37"/>
        <v>0</v>
      </c>
      <c r="CN23" s="291"/>
      <c r="CO23" s="292"/>
      <c r="CP23" s="292"/>
      <c r="CQ23" s="306">
        <f t="shared" si="38"/>
        <v>0</v>
      </c>
      <c r="CR23" s="622"/>
      <c r="CS23" s="623"/>
      <c r="CT23" s="623"/>
      <c r="CU23" s="306">
        <f t="shared" si="39"/>
        <v>0</v>
      </c>
      <c r="CV23" s="1414"/>
      <c r="CW23" s="1415"/>
      <c r="CX23" s="1415">
        <v>234</v>
      </c>
      <c r="CY23" s="307">
        <f t="shared" ref="CY23" si="60">IF(CX23&gt;0,1,0)</f>
        <v>1</v>
      </c>
      <c r="CZ23" s="308">
        <f t="shared" si="5"/>
        <v>3</v>
      </c>
      <c r="DA23" s="309">
        <f t="shared" si="6"/>
        <v>3</v>
      </c>
      <c r="DB23" s="310">
        <f t="shared" si="6"/>
        <v>271</v>
      </c>
      <c r="DC23" s="311">
        <f t="shared" si="16"/>
        <v>0.5</v>
      </c>
      <c r="DD23" s="312">
        <f t="shared" si="54"/>
        <v>0.37894144144144143</v>
      </c>
      <c r="DE23" s="313">
        <f t="shared" si="55"/>
        <v>1.4652930001461348</v>
      </c>
      <c r="DF23" s="314">
        <f t="shared" si="56"/>
        <v>1</v>
      </c>
      <c r="DG23" s="313">
        <f t="shared" si="9"/>
        <v>2.2140221402214021E-2</v>
      </c>
      <c r="DH23" s="314">
        <f t="shared" si="57"/>
        <v>0.10811016479382828</v>
      </c>
      <c r="DI23" s="302">
        <f>DB23/'Кол-во учащихся ОУ'!D22</f>
        <v>0.18175720992622402</v>
      </c>
      <c r="DJ23" s="303">
        <f t="shared" si="58"/>
        <v>0.15285221418959088</v>
      </c>
    </row>
    <row r="24" spans="1:114" ht="16.5" customHeight="1" x14ac:dyDescent="0.25">
      <c r="A24" s="14">
        <v>6</v>
      </c>
      <c r="B24" s="16">
        <v>20080</v>
      </c>
      <c r="C24" s="21" t="s">
        <v>87</v>
      </c>
      <c r="D24" s="799">
        <v>0</v>
      </c>
      <c r="E24" s="800">
        <v>0</v>
      </c>
      <c r="F24" s="800">
        <v>0</v>
      </c>
      <c r="G24" s="306">
        <f>IF(F24&gt;0,1,0)</f>
        <v>0</v>
      </c>
      <c r="H24" s="898">
        <v>1</v>
      </c>
      <c r="I24" s="899">
        <v>0</v>
      </c>
      <c r="J24" s="899">
        <v>3</v>
      </c>
      <c r="K24" s="306">
        <f>IF(J24&gt;0,1,0)</f>
        <v>1</v>
      </c>
      <c r="L24" s="912">
        <v>1</v>
      </c>
      <c r="M24" s="913">
        <v>0</v>
      </c>
      <c r="N24" s="913">
        <v>1</v>
      </c>
      <c r="O24" s="306">
        <f t="shared" si="46"/>
        <v>1</v>
      </c>
      <c r="P24" s="548"/>
      <c r="Q24" s="549"/>
      <c r="R24" s="549"/>
      <c r="S24" s="306">
        <f t="shared" si="47"/>
        <v>0</v>
      </c>
      <c r="T24" s="304"/>
      <c r="U24" s="305"/>
      <c r="V24" s="305"/>
      <c r="W24" s="306">
        <f t="shared" si="48"/>
        <v>0</v>
      </c>
      <c r="X24" s="548"/>
      <c r="Y24" s="549"/>
      <c r="Z24" s="549"/>
      <c r="AA24" s="306">
        <f t="shared" si="49"/>
        <v>0</v>
      </c>
      <c r="AB24" s="548"/>
      <c r="AC24" s="549"/>
      <c r="AD24" s="549"/>
      <c r="AE24" s="306">
        <f>IF(AD24&gt;0,1,0)</f>
        <v>0</v>
      </c>
      <c r="AF24" s="548"/>
      <c r="AG24" s="549"/>
      <c r="AH24" s="549"/>
      <c r="AI24" s="306">
        <f>IF(AH24&gt;0,1,0)</f>
        <v>0</v>
      </c>
      <c r="AJ24" s="977"/>
      <c r="AK24" s="978"/>
      <c r="AL24" s="978"/>
      <c r="AM24" s="306">
        <f>IF(AL24&gt;0,1,0)</f>
        <v>0</v>
      </c>
      <c r="AN24" s="1025">
        <v>0</v>
      </c>
      <c r="AO24" s="1026">
        <v>0</v>
      </c>
      <c r="AP24" s="1026">
        <v>2</v>
      </c>
      <c r="AQ24" s="306">
        <f>IF(AP24&gt;0,1,0)</f>
        <v>1</v>
      </c>
      <c r="AR24" s="1101">
        <v>0</v>
      </c>
      <c r="AS24" s="1102">
        <v>0</v>
      </c>
      <c r="AT24" s="1102">
        <v>4</v>
      </c>
      <c r="AU24" s="306">
        <f>IF(AT24&gt;0,1,0)</f>
        <v>1</v>
      </c>
      <c r="AV24" s="1113"/>
      <c r="AW24" s="1114"/>
      <c r="AX24" s="1114"/>
      <c r="AY24" s="306">
        <f>IF(AX24&gt;0,1,0)</f>
        <v>0</v>
      </c>
      <c r="AZ24" s="1187">
        <v>0</v>
      </c>
      <c r="BA24" s="1188">
        <v>1</v>
      </c>
      <c r="BB24" s="1188">
        <v>6</v>
      </c>
      <c r="BC24" s="306">
        <f t="shared" si="50"/>
        <v>1</v>
      </c>
      <c r="BD24" s="590"/>
      <c r="BE24" s="594"/>
      <c r="BF24" s="594"/>
      <c r="BG24" s="596">
        <f>IF(BF24&gt;0,1,0)</f>
        <v>0</v>
      </c>
      <c r="BH24" s="1195"/>
      <c r="BI24" s="1196"/>
      <c r="BJ24" s="1196"/>
      <c r="BK24" s="306">
        <f t="shared" si="51"/>
        <v>0</v>
      </c>
      <c r="BL24" s="591"/>
      <c r="BM24" s="592"/>
      <c r="BN24" s="592"/>
      <c r="BO24" s="593">
        <f>IF(BN24&gt;0,1,0)</f>
        <v>0</v>
      </c>
      <c r="BP24" s="548"/>
      <c r="BQ24" s="549"/>
      <c r="BR24" s="549"/>
      <c r="BS24" s="306">
        <f>IF(BR24&gt;0,1,0)</f>
        <v>0</v>
      </c>
      <c r="BT24" s="691"/>
      <c r="BU24" s="692"/>
      <c r="BV24" s="692"/>
      <c r="BW24" s="306">
        <f>IF(BV24&gt;0,1,0)</f>
        <v>0</v>
      </c>
      <c r="BX24" s="1270">
        <v>0</v>
      </c>
      <c r="BY24" s="1271">
        <v>0</v>
      </c>
      <c r="BZ24" s="1271">
        <v>4</v>
      </c>
      <c r="CA24" s="306">
        <f>IF(BZ24&gt;0,1,0)</f>
        <v>1</v>
      </c>
      <c r="CB24" s="548"/>
      <c r="CC24" s="549"/>
      <c r="CD24" s="549"/>
      <c r="CE24" s="306">
        <f>IF(CD24&gt;0,1,0)</f>
        <v>0</v>
      </c>
      <c r="CF24" s="304"/>
      <c r="CG24" s="305"/>
      <c r="CH24" s="305"/>
      <c r="CI24" s="306">
        <f>IF(CH24&gt;0,1,0)</f>
        <v>0</v>
      </c>
      <c r="CJ24" s="595"/>
      <c r="CK24" s="592"/>
      <c r="CL24" s="592"/>
      <c r="CM24" s="596">
        <f>IF(CL24&gt;0,1,0)</f>
        <v>0</v>
      </c>
      <c r="CN24" s="291"/>
      <c r="CO24" s="292"/>
      <c r="CP24" s="292"/>
      <c r="CQ24" s="306">
        <f>IF(CP24&gt;0,1,0)</f>
        <v>0</v>
      </c>
      <c r="CR24" s="622"/>
      <c r="CS24" s="623"/>
      <c r="CT24" s="623"/>
      <c r="CU24" s="306">
        <f>IF(CT24&gt;0,1,0)</f>
        <v>0</v>
      </c>
      <c r="CV24" s="1416"/>
      <c r="CW24" s="1417"/>
      <c r="CX24" s="1417"/>
      <c r="CY24" s="307">
        <f>IF(CX24&gt;0,1,0)</f>
        <v>0</v>
      </c>
      <c r="CZ24" s="308">
        <f t="shared" si="5"/>
        <v>2</v>
      </c>
      <c r="DA24" s="309">
        <f t="shared" si="6"/>
        <v>1</v>
      </c>
      <c r="DB24" s="310">
        <f t="shared" si="6"/>
        <v>20</v>
      </c>
      <c r="DC24" s="311">
        <f t="shared" si="16"/>
        <v>0.375</v>
      </c>
      <c r="DD24" s="312">
        <f t="shared" si="54"/>
        <v>0.37894144144144143</v>
      </c>
      <c r="DE24" s="313">
        <f t="shared" si="55"/>
        <v>0.10813970480783283</v>
      </c>
      <c r="DF24" s="314">
        <f t="shared" si="56"/>
        <v>1</v>
      </c>
      <c r="DG24" s="313">
        <f>(CZ24+DA24)/DB24</f>
        <v>0.15</v>
      </c>
      <c r="DH24" s="314">
        <f t="shared" si="57"/>
        <v>0.10811016479382828</v>
      </c>
      <c r="DI24" s="302">
        <f>DB24/'Кол-во учащихся ОУ'!D23</f>
        <v>2.1231422505307854E-2</v>
      </c>
      <c r="DJ24" s="303">
        <f t="shared" si="58"/>
        <v>0.15285221418959088</v>
      </c>
    </row>
    <row r="25" spans="1:114" ht="16.5" customHeight="1" x14ac:dyDescent="0.25">
      <c r="A25" s="14">
        <v>7</v>
      </c>
      <c r="B25" s="16">
        <v>20460</v>
      </c>
      <c r="C25" s="21" t="s">
        <v>15</v>
      </c>
      <c r="D25" s="799">
        <v>0</v>
      </c>
      <c r="E25" s="800">
        <v>0</v>
      </c>
      <c r="F25" s="800">
        <v>7</v>
      </c>
      <c r="G25" s="306">
        <f t="shared" si="45"/>
        <v>1</v>
      </c>
      <c r="H25" s="898"/>
      <c r="I25" s="899"/>
      <c r="J25" s="899"/>
      <c r="K25" s="306">
        <f t="shared" si="23"/>
        <v>0</v>
      </c>
      <c r="L25" s="912"/>
      <c r="M25" s="913"/>
      <c r="N25" s="913"/>
      <c r="O25" s="306">
        <f t="shared" si="46"/>
        <v>0</v>
      </c>
      <c r="P25" s="548"/>
      <c r="Q25" s="549"/>
      <c r="R25" s="549"/>
      <c r="S25" s="306">
        <f t="shared" si="47"/>
        <v>0</v>
      </c>
      <c r="T25" s="304"/>
      <c r="U25" s="305"/>
      <c r="V25" s="305"/>
      <c r="W25" s="306">
        <f t="shared" si="48"/>
        <v>0</v>
      </c>
      <c r="X25" s="548"/>
      <c r="Y25" s="549"/>
      <c r="Z25" s="549"/>
      <c r="AA25" s="306">
        <f t="shared" si="49"/>
        <v>0</v>
      </c>
      <c r="AB25" s="548"/>
      <c r="AC25" s="549"/>
      <c r="AD25" s="549"/>
      <c r="AE25" s="306">
        <f t="shared" si="24"/>
        <v>0</v>
      </c>
      <c r="AF25" s="548"/>
      <c r="AG25" s="549"/>
      <c r="AH25" s="549"/>
      <c r="AI25" s="306">
        <f t="shared" si="25"/>
        <v>0</v>
      </c>
      <c r="AJ25" s="977">
        <v>0</v>
      </c>
      <c r="AK25" s="978">
        <v>1</v>
      </c>
      <c r="AL25" s="978">
        <v>1</v>
      </c>
      <c r="AM25" s="306">
        <f t="shared" si="26"/>
        <v>1</v>
      </c>
      <c r="AN25" s="1025"/>
      <c r="AO25" s="1026"/>
      <c r="AP25" s="1026"/>
      <c r="AQ25" s="306">
        <f t="shared" si="27"/>
        <v>0</v>
      </c>
      <c r="AR25" s="1101"/>
      <c r="AS25" s="1102"/>
      <c r="AT25" s="1102"/>
      <c r="AU25" s="306">
        <f t="shared" si="28"/>
        <v>0</v>
      </c>
      <c r="AV25" s="1113">
        <v>0</v>
      </c>
      <c r="AW25" s="1114">
        <v>0</v>
      </c>
      <c r="AX25" s="1114">
        <v>1</v>
      </c>
      <c r="AY25" s="306">
        <f t="shared" si="29"/>
        <v>1</v>
      </c>
      <c r="AZ25" s="1187">
        <v>0</v>
      </c>
      <c r="BA25" s="1188">
        <v>0</v>
      </c>
      <c r="BB25" s="1188">
        <v>4</v>
      </c>
      <c r="BC25" s="306">
        <f t="shared" si="50"/>
        <v>1</v>
      </c>
      <c r="BD25" s="590"/>
      <c r="BE25" s="594"/>
      <c r="BF25" s="594"/>
      <c r="BG25" s="596">
        <f t="shared" si="30"/>
        <v>0</v>
      </c>
      <c r="BH25" s="1195">
        <v>0</v>
      </c>
      <c r="BI25" s="1196">
        <v>1</v>
      </c>
      <c r="BJ25" s="1196">
        <v>1</v>
      </c>
      <c r="BK25" s="306">
        <f t="shared" si="51"/>
        <v>1</v>
      </c>
      <c r="BL25" s="591"/>
      <c r="BM25" s="592"/>
      <c r="BN25" s="592"/>
      <c r="BO25" s="593">
        <f t="shared" si="31"/>
        <v>0</v>
      </c>
      <c r="BP25" s="548"/>
      <c r="BQ25" s="549"/>
      <c r="BR25" s="549"/>
      <c r="BS25" s="306">
        <f t="shared" si="32"/>
        <v>0</v>
      </c>
      <c r="BT25" s="691"/>
      <c r="BU25" s="692"/>
      <c r="BV25" s="692"/>
      <c r="BW25" s="306">
        <f t="shared" si="33"/>
        <v>0</v>
      </c>
      <c r="BX25" s="1270">
        <v>0</v>
      </c>
      <c r="BY25" s="1271">
        <v>0</v>
      </c>
      <c r="BZ25" s="1271">
        <v>4</v>
      </c>
      <c r="CA25" s="306">
        <f t="shared" ref="CA25:CA30" si="61">IF(BZ25&gt;0,1,0)</f>
        <v>1</v>
      </c>
      <c r="CB25" s="304"/>
      <c r="CC25" s="305"/>
      <c r="CD25" s="305"/>
      <c r="CE25" s="306">
        <f t="shared" si="35"/>
        <v>0</v>
      </c>
      <c r="CF25" s="304"/>
      <c r="CG25" s="305"/>
      <c r="CH25" s="305"/>
      <c r="CI25" s="306">
        <f t="shared" si="36"/>
        <v>0</v>
      </c>
      <c r="CJ25" s="595"/>
      <c r="CK25" s="592"/>
      <c r="CL25" s="592"/>
      <c r="CM25" s="596">
        <f t="shared" si="37"/>
        <v>0</v>
      </c>
      <c r="CN25" s="291"/>
      <c r="CO25" s="292"/>
      <c r="CP25" s="292"/>
      <c r="CQ25" s="306">
        <f t="shared" si="38"/>
        <v>0</v>
      </c>
      <c r="CR25" s="590"/>
      <c r="CS25" s="594"/>
      <c r="CT25" s="594"/>
      <c r="CU25" s="306">
        <f t="shared" si="39"/>
        <v>0</v>
      </c>
      <c r="CV25" s="1414"/>
      <c r="CW25" s="1415"/>
      <c r="CX25" s="1415"/>
      <c r="CY25" s="307">
        <f t="shared" ref="CY25:CY30" si="62">IF(CX25&gt;0,1,0)</f>
        <v>0</v>
      </c>
      <c r="CZ25" s="308">
        <f t="shared" si="5"/>
        <v>0</v>
      </c>
      <c r="DA25" s="309">
        <f t="shared" si="6"/>
        <v>2</v>
      </c>
      <c r="DB25" s="310">
        <f t="shared" si="6"/>
        <v>18</v>
      </c>
      <c r="DC25" s="311">
        <f t="shared" si="16"/>
        <v>0.375</v>
      </c>
      <c r="DD25" s="312">
        <f t="shared" si="54"/>
        <v>0.37894144144144143</v>
      </c>
      <c r="DE25" s="313">
        <f t="shared" si="55"/>
        <v>9.7325734327049551E-2</v>
      </c>
      <c r="DF25" s="314">
        <f t="shared" si="56"/>
        <v>1</v>
      </c>
      <c r="DG25" s="313">
        <f t="shared" si="9"/>
        <v>0.1111111111111111</v>
      </c>
      <c r="DH25" s="314">
        <f t="shared" si="57"/>
        <v>0.10811016479382828</v>
      </c>
      <c r="DI25" s="302">
        <f>DB25/'Кол-во учащихся ОУ'!D24</f>
        <v>1.7647058823529412E-2</v>
      </c>
      <c r="DJ25" s="303">
        <f t="shared" si="58"/>
        <v>0.15285221418959088</v>
      </c>
    </row>
    <row r="26" spans="1:114" ht="16.5" customHeight="1" x14ac:dyDescent="0.25">
      <c r="A26" s="14">
        <v>8</v>
      </c>
      <c r="B26" s="16">
        <v>20550</v>
      </c>
      <c r="C26" s="21" t="s">
        <v>89</v>
      </c>
      <c r="D26" s="799">
        <v>0</v>
      </c>
      <c r="E26" s="800">
        <v>0</v>
      </c>
      <c r="F26" s="800">
        <v>1</v>
      </c>
      <c r="G26" s="306">
        <f t="shared" si="45"/>
        <v>1</v>
      </c>
      <c r="H26" s="898">
        <v>0</v>
      </c>
      <c r="I26" s="899">
        <v>0</v>
      </c>
      <c r="J26" s="899">
        <v>5</v>
      </c>
      <c r="K26" s="306">
        <f t="shared" si="23"/>
        <v>1</v>
      </c>
      <c r="L26" s="912"/>
      <c r="M26" s="913"/>
      <c r="N26" s="913"/>
      <c r="O26" s="306">
        <f t="shared" si="46"/>
        <v>0</v>
      </c>
      <c r="P26" s="548"/>
      <c r="Q26" s="549"/>
      <c r="R26" s="549"/>
      <c r="S26" s="306">
        <f t="shared" si="47"/>
        <v>0</v>
      </c>
      <c r="T26" s="304"/>
      <c r="U26" s="305"/>
      <c r="V26" s="305"/>
      <c r="W26" s="306">
        <f t="shared" si="48"/>
        <v>0</v>
      </c>
      <c r="X26" s="548"/>
      <c r="Y26" s="549"/>
      <c r="Z26" s="549"/>
      <c r="AA26" s="306">
        <f t="shared" si="49"/>
        <v>0</v>
      </c>
      <c r="AB26" s="548"/>
      <c r="AC26" s="549"/>
      <c r="AD26" s="549"/>
      <c r="AE26" s="306">
        <f t="shared" si="24"/>
        <v>0</v>
      </c>
      <c r="AF26" s="548"/>
      <c r="AG26" s="549"/>
      <c r="AH26" s="549"/>
      <c r="AI26" s="306">
        <f t="shared" si="25"/>
        <v>0</v>
      </c>
      <c r="AJ26" s="977"/>
      <c r="AK26" s="978"/>
      <c r="AL26" s="978"/>
      <c r="AM26" s="306">
        <f t="shared" si="26"/>
        <v>0</v>
      </c>
      <c r="AN26" s="1025">
        <v>0</v>
      </c>
      <c r="AO26" s="1026">
        <v>0</v>
      </c>
      <c r="AP26" s="1026">
        <v>2</v>
      </c>
      <c r="AQ26" s="306">
        <f t="shared" si="27"/>
        <v>1</v>
      </c>
      <c r="AR26" s="1101"/>
      <c r="AS26" s="1102"/>
      <c r="AT26" s="1102"/>
      <c r="AU26" s="306">
        <f t="shared" si="28"/>
        <v>0</v>
      </c>
      <c r="AV26" s="1113"/>
      <c r="AW26" s="1114"/>
      <c r="AX26" s="1114"/>
      <c r="AY26" s="306">
        <f t="shared" si="29"/>
        <v>0</v>
      </c>
      <c r="AZ26" s="1187"/>
      <c r="BA26" s="1188"/>
      <c r="BB26" s="1188"/>
      <c r="BC26" s="306">
        <f t="shared" si="50"/>
        <v>0</v>
      </c>
      <c r="BD26" s="590"/>
      <c r="BE26" s="594"/>
      <c r="BF26" s="594"/>
      <c r="BG26" s="596">
        <f t="shared" si="30"/>
        <v>0</v>
      </c>
      <c r="BH26" s="1195"/>
      <c r="BI26" s="1196"/>
      <c r="BJ26" s="1196"/>
      <c r="BK26" s="306">
        <f t="shared" si="51"/>
        <v>0</v>
      </c>
      <c r="BL26" s="591"/>
      <c r="BM26" s="592"/>
      <c r="BN26" s="592"/>
      <c r="BO26" s="593">
        <f t="shared" si="31"/>
        <v>0</v>
      </c>
      <c r="BP26" s="548"/>
      <c r="BQ26" s="549"/>
      <c r="BR26" s="549"/>
      <c r="BS26" s="306">
        <f t="shared" si="32"/>
        <v>0</v>
      </c>
      <c r="BT26" s="691"/>
      <c r="BU26" s="692"/>
      <c r="BV26" s="692"/>
      <c r="BW26" s="306">
        <f t="shared" si="33"/>
        <v>0</v>
      </c>
      <c r="BX26" s="1270">
        <v>0</v>
      </c>
      <c r="BY26" s="1271">
        <v>0</v>
      </c>
      <c r="BZ26" s="1271">
        <v>5</v>
      </c>
      <c r="CA26" s="306">
        <f t="shared" si="61"/>
        <v>1</v>
      </c>
      <c r="CB26" s="304"/>
      <c r="CC26" s="305"/>
      <c r="CD26" s="305"/>
      <c r="CE26" s="306">
        <f t="shared" si="35"/>
        <v>0</v>
      </c>
      <c r="CF26" s="304"/>
      <c r="CG26" s="305"/>
      <c r="CH26" s="305"/>
      <c r="CI26" s="306">
        <f t="shared" si="36"/>
        <v>0</v>
      </c>
      <c r="CJ26" s="595"/>
      <c r="CK26" s="592"/>
      <c r="CL26" s="592"/>
      <c r="CM26" s="596">
        <f t="shared" si="37"/>
        <v>0</v>
      </c>
      <c r="CN26" s="291"/>
      <c r="CO26" s="292"/>
      <c r="CP26" s="292"/>
      <c r="CQ26" s="306">
        <f t="shared" si="38"/>
        <v>0</v>
      </c>
      <c r="CR26" s="622"/>
      <c r="CS26" s="623"/>
      <c r="CT26" s="623"/>
      <c r="CU26" s="306">
        <f t="shared" si="39"/>
        <v>0</v>
      </c>
      <c r="CV26" s="1416"/>
      <c r="CW26" s="1417"/>
      <c r="CX26" s="1417"/>
      <c r="CY26" s="307">
        <f t="shared" si="62"/>
        <v>0</v>
      </c>
      <c r="CZ26" s="308">
        <f t="shared" si="5"/>
        <v>0</v>
      </c>
      <c r="DA26" s="309">
        <f t="shared" si="6"/>
        <v>0</v>
      </c>
      <c r="DB26" s="310">
        <f t="shared" si="6"/>
        <v>13</v>
      </c>
      <c r="DC26" s="311">
        <f t="shared" si="16"/>
        <v>0.25</v>
      </c>
      <c r="DD26" s="312">
        <f t="shared" si="54"/>
        <v>0.37894144144144143</v>
      </c>
      <c r="DE26" s="313">
        <f t="shared" si="55"/>
        <v>7.0290808125091336E-2</v>
      </c>
      <c r="DF26" s="314">
        <f t="shared" si="56"/>
        <v>1</v>
      </c>
      <c r="DG26" s="313">
        <f t="shared" si="9"/>
        <v>0</v>
      </c>
      <c r="DH26" s="314">
        <f t="shared" si="57"/>
        <v>0.10811016479382828</v>
      </c>
      <c r="DI26" s="302">
        <f>DB26/'Кол-во учащихся ОУ'!D26</f>
        <v>1.9578313253012049E-2</v>
      </c>
      <c r="DJ26" s="303">
        <f t="shared" si="58"/>
        <v>0.15285221418959088</v>
      </c>
    </row>
    <row r="27" spans="1:114" ht="16.5" customHeight="1" x14ac:dyDescent="0.25">
      <c r="A27" s="14">
        <v>9</v>
      </c>
      <c r="B27" s="16">
        <v>20630</v>
      </c>
      <c r="C27" s="21" t="s">
        <v>17</v>
      </c>
      <c r="D27" s="799">
        <v>0</v>
      </c>
      <c r="E27" s="800">
        <v>0</v>
      </c>
      <c r="F27" s="800">
        <v>0</v>
      </c>
      <c r="G27" s="306">
        <f t="shared" si="45"/>
        <v>0</v>
      </c>
      <c r="H27" s="898">
        <v>0</v>
      </c>
      <c r="I27" s="899">
        <v>0</v>
      </c>
      <c r="J27" s="899">
        <v>3</v>
      </c>
      <c r="K27" s="306">
        <f t="shared" si="23"/>
        <v>1</v>
      </c>
      <c r="L27" s="916"/>
      <c r="M27" s="917"/>
      <c r="N27" s="917"/>
      <c r="O27" s="306">
        <f t="shared" si="46"/>
        <v>0</v>
      </c>
      <c r="P27" s="548"/>
      <c r="Q27" s="549"/>
      <c r="R27" s="549"/>
      <c r="S27" s="306">
        <f t="shared" si="47"/>
        <v>0</v>
      </c>
      <c r="T27" s="304"/>
      <c r="U27" s="305"/>
      <c r="V27" s="305"/>
      <c r="W27" s="306">
        <f t="shared" si="48"/>
        <v>0</v>
      </c>
      <c r="X27" s="548"/>
      <c r="Y27" s="549"/>
      <c r="Z27" s="549"/>
      <c r="AA27" s="306">
        <f t="shared" si="49"/>
        <v>0</v>
      </c>
      <c r="AB27" s="548"/>
      <c r="AC27" s="549"/>
      <c r="AD27" s="549"/>
      <c r="AE27" s="306">
        <f t="shared" si="24"/>
        <v>0</v>
      </c>
      <c r="AF27" s="548"/>
      <c r="AG27" s="549"/>
      <c r="AH27" s="549"/>
      <c r="AI27" s="306">
        <f t="shared" si="25"/>
        <v>0</v>
      </c>
      <c r="AJ27" s="977"/>
      <c r="AK27" s="978"/>
      <c r="AL27" s="978"/>
      <c r="AM27" s="306">
        <f t="shared" si="26"/>
        <v>0</v>
      </c>
      <c r="AN27" s="1025">
        <v>0</v>
      </c>
      <c r="AO27" s="1026">
        <v>0</v>
      </c>
      <c r="AP27" s="1026">
        <v>1</v>
      </c>
      <c r="AQ27" s="306">
        <f t="shared" si="27"/>
        <v>1</v>
      </c>
      <c r="AR27" s="1101"/>
      <c r="AS27" s="1102"/>
      <c r="AT27" s="1102"/>
      <c r="AU27" s="306">
        <f t="shared" si="28"/>
        <v>0</v>
      </c>
      <c r="AV27" s="1113"/>
      <c r="AW27" s="1114"/>
      <c r="AX27" s="1114"/>
      <c r="AY27" s="306">
        <f t="shared" si="29"/>
        <v>0</v>
      </c>
      <c r="AZ27" s="1187"/>
      <c r="BA27" s="1188"/>
      <c r="BB27" s="1188"/>
      <c r="BC27" s="306">
        <f t="shared" si="50"/>
        <v>0</v>
      </c>
      <c r="BD27" s="590"/>
      <c r="BE27" s="594"/>
      <c r="BF27" s="594"/>
      <c r="BG27" s="596">
        <f t="shared" si="30"/>
        <v>0</v>
      </c>
      <c r="BH27" s="1195"/>
      <c r="BI27" s="1196"/>
      <c r="BJ27" s="1196"/>
      <c r="BK27" s="306">
        <f t="shared" si="51"/>
        <v>0</v>
      </c>
      <c r="BL27" s="597"/>
      <c r="BM27" s="594"/>
      <c r="BN27" s="594"/>
      <c r="BO27" s="593">
        <f t="shared" si="31"/>
        <v>0</v>
      </c>
      <c r="BP27" s="548"/>
      <c r="BQ27" s="549"/>
      <c r="BR27" s="549"/>
      <c r="BS27" s="306">
        <f t="shared" si="32"/>
        <v>0</v>
      </c>
      <c r="BT27" s="691"/>
      <c r="BU27" s="692"/>
      <c r="BV27" s="692"/>
      <c r="BW27" s="306">
        <f t="shared" si="33"/>
        <v>0</v>
      </c>
      <c r="BX27" s="1270">
        <v>0</v>
      </c>
      <c r="BY27" s="1271">
        <v>0</v>
      </c>
      <c r="BZ27" s="1271">
        <v>5</v>
      </c>
      <c r="CA27" s="306">
        <f t="shared" si="61"/>
        <v>1</v>
      </c>
      <c r="CB27" s="304"/>
      <c r="CC27" s="305"/>
      <c r="CD27" s="305"/>
      <c r="CE27" s="306">
        <f t="shared" si="35"/>
        <v>0</v>
      </c>
      <c r="CF27" s="304"/>
      <c r="CG27" s="305"/>
      <c r="CH27" s="305"/>
      <c r="CI27" s="306">
        <f t="shared" si="36"/>
        <v>0</v>
      </c>
      <c r="CJ27" s="595"/>
      <c r="CK27" s="592"/>
      <c r="CL27" s="592"/>
      <c r="CM27" s="596">
        <f t="shared" si="37"/>
        <v>0</v>
      </c>
      <c r="CN27" s="291"/>
      <c r="CO27" s="292"/>
      <c r="CP27" s="292"/>
      <c r="CQ27" s="306">
        <f t="shared" si="38"/>
        <v>0</v>
      </c>
      <c r="CR27" s="622"/>
      <c r="CS27" s="623"/>
      <c r="CT27" s="623"/>
      <c r="CU27" s="306">
        <f t="shared" si="39"/>
        <v>0</v>
      </c>
      <c r="CV27" s="1414"/>
      <c r="CW27" s="1415"/>
      <c r="CX27" s="1415"/>
      <c r="CY27" s="307">
        <f t="shared" si="62"/>
        <v>0</v>
      </c>
      <c r="CZ27" s="308">
        <f t="shared" si="5"/>
        <v>0</v>
      </c>
      <c r="DA27" s="309">
        <f t="shared" si="6"/>
        <v>0</v>
      </c>
      <c r="DB27" s="310">
        <f t="shared" si="6"/>
        <v>9</v>
      </c>
      <c r="DC27" s="311">
        <f t="shared" si="16"/>
        <v>0.1875</v>
      </c>
      <c r="DD27" s="312">
        <f t="shared" si="54"/>
        <v>0.37894144144144143</v>
      </c>
      <c r="DE27" s="313">
        <f t="shared" si="55"/>
        <v>4.8662867163524776E-2</v>
      </c>
      <c r="DF27" s="314">
        <f t="shared" si="56"/>
        <v>1</v>
      </c>
      <c r="DG27" s="313">
        <f t="shared" si="9"/>
        <v>0</v>
      </c>
      <c r="DH27" s="314">
        <f t="shared" si="57"/>
        <v>0.10811016479382828</v>
      </c>
      <c r="DI27" s="302">
        <f>DB27/'Кол-во учащихся ОУ'!D27</f>
        <v>1.1152416356877323E-2</v>
      </c>
      <c r="DJ27" s="303">
        <f t="shared" si="58"/>
        <v>0.15285221418959088</v>
      </c>
    </row>
    <row r="28" spans="1:114" ht="16.5" customHeight="1" x14ac:dyDescent="0.25">
      <c r="A28" s="14">
        <v>10</v>
      </c>
      <c r="B28" s="16">
        <v>20810</v>
      </c>
      <c r="C28" s="21" t="s">
        <v>18</v>
      </c>
      <c r="D28" s="799">
        <v>0</v>
      </c>
      <c r="E28" s="800">
        <v>0</v>
      </c>
      <c r="F28" s="800">
        <v>2</v>
      </c>
      <c r="G28" s="306">
        <f t="shared" si="45"/>
        <v>1</v>
      </c>
      <c r="H28" s="898"/>
      <c r="I28" s="899"/>
      <c r="J28" s="899"/>
      <c r="K28" s="306">
        <f t="shared" si="23"/>
        <v>0</v>
      </c>
      <c r="L28" s="912"/>
      <c r="M28" s="913"/>
      <c r="N28" s="913"/>
      <c r="O28" s="306">
        <f t="shared" si="46"/>
        <v>0</v>
      </c>
      <c r="P28" s="548"/>
      <c r="Q28" s="549"/>
      <c r="R28" s="549"/>
      <c r="S28" s="306">
        <f t="shared" si="47"/>
        <v>0</v>
      </c>
      <c r="T28" s="304"/>
      <c r="U28" s="305"/>
      <c r="V28" s="305"/>
      <c r="W28" s="306">
        <f t="shared" si="48"/>
        <v>0</v>
      </c>
      <c r="X28" s="548"/>
      <c r="Y28" s="549"/>
      <c r="Z28" s="549"/>
      <c r="AA28" s="306">
        <f t="shared" si="49"/>
        <v>0</v>
      </c>
      <c r="AB28" s="548"/>
      <c r="AC28" s="549"/>
      <c r="AD28" s="549"/>
      <c r="AE28" s="306">
        <f t="shared" si="24"/>
        <v>0</v>
      </c>
      <c r="AF28" s="548"/>
      <c r="AG28" s="549"/>
      <c r="AH28" s="549"/>
      <c r="AI28" s="306">
        <f t="shared" si="25"/>
        <v>0</v>
      </c>
      <c r="AJ28" s="977"/>
      <c r="AK28" s="978"/>
      <c r="AL28" s="978"/>
      <c r="AM28" s="306">
        <f t="shared" si="26"/>
        <v>0</v>
      </c>
      <c r="AN28" s="1025">
        <v>0</v>
      </c>
      <c r="AO28" s="1026">
        <v>0</v>
      </c>
      <c r="AP28" s="1026">
        <v>2</v>
      </c>
      <c r="AQ28" s="306">
        <f t="shared" si="27"/>
        <v>1</v>
      </c>
      <c r="AR28" s="1101"/>
      <c r="AS28" s="1102"/>
      <c r="AT28" s="1102"/>
      <c r="AU28" s="306">
        <f t="shared" si="28"/>
        <v>0</v>
      </c>
      <c r="AV28" s="1113"/>
      <c r="AW28" s="1114"/>
      <c r="AX28" s="1114"/>
      <c r="AY28" s="306">
        <f t="shared" si="29"/>
        <v>0</v>
      </c>
      <c r="AZ28" s="1187">
        <v>0</v>
      </c>
      <c r="BA28" s="1188">
        <v>0</v>
      </c>
      <c r="BB28" s="1188">
        <v>2</v>
      </c>
      <c r="BC28" s="306">
        <f t="shared" si="50"/>
        <v>1</v>
      </c>
      <c r="BD28" s="590"/>
      <c r="BE28" s="594"/>
      <c r="BF28" s="594"/>
      <c r="BG28" s="596">
        <f t="shared" si="30"/>
        <v>0</v>
      </c>
      <c r="BH28" s="1195"/>
      <c r="BI28" s="1196"/>
      <c r="BJ28" s="1196"/>
      <c r="BK28" s="306">
        <f t="shared" si="51"/>
        <v>0</v>
      </c>
      <c r="BL28" s="591"/>
      <c r="BM28" s="592"/>
      <c r="BN28" s="592"/>
      <c r="BO28" s="593">
        <f t="shared" si="31"/>
        <v>0</v>
      </c>
      <c r="BP28" s="548"/>
      <c r="BQ28" s="549"/>
      <c r="BR28" s="549"/>
      <c r="BS28" s="306">
        <f t="shared" si="32"/>
        <v>0</v>
      </c>
      <c r="BT28" s="691"/>
      <c r="BU28" s="692"/>
      <c r="BV28" s="692"/>
      <c r="BW28" s="306">
        <f t="shared" si="33"/>
        <v>0</v>
      </c>
      <c r="BX28" s="1270">
        <v>0</v>
      </c>
      <c r="BY28" s="1271">
        <v>0</v>
      </c>
      <c r="BZ28" s="1271">
        <v>5</v>
      </c>
      <c r="CA28" s="306">
        <f t="shared" si="61"/>
        <v>1</v>
      </c>
      <c r="CB28" s="304"/>
      <c r="CC28" s="305"/>
      <c r="CD28" s="305"/>
      <c r="CE28" s="306">
        <f t="shared" si="35"/>
        <v>0</v>
      </c>
      <c r="CF28" s="304"/>
      <c r="CG28" s="305"/>
      <c r="CH28" s="305"/>
      <c r="CI28" s="306">
        <f t="shared" si="36"/>
        <v>0</v>
      </c>
      <c r="CJ28" s="595"/>
      <c r="CK28" s="592"/>
      <c r="CL28" s="592"/>
      <c r="CM28" s="596">
        <f t="shared" si="37"/>
        <v>0</v>
      </c>
      <c r="CN28" s="291"/>
      <c r="CO28" s="292"/>
      <c r="CP28" s="292"/>
      <c r="CQ28" s="306">
        <f t="shared" si="38"/>
        <v>0</v>
      </c>
      <c r="CR28" s="622"/>
      <c r="CS28" s="623"/>
      <c r="CT28" s="623"/>
      <c r="CU28" s="306">
        <f t="shared" si="39"/>
        <v>0</v>
      </c>
      <c r="CV28" s="1416"/>
      <c r="CW28" s="1417"/>
      <c r="CX28" s="1417"/>
      <c r="CY28" s="307">
        <f t="shared" si="62"/>
        <v>0</v>
      </c>
      <c r="CZ28" s="308">
        <f t="shared" si="5"/>
        <v>0</v>
      </c>
      <c r="DA28" s="309">
        <f t="shared" si="6"/>
        <v>0</v>
      </c>
      <c r="DB28" s="310">
        <f t="shared" si="6"/>
        <v>11</v>
      </c>
      <c r="DC28" s="311">
        <f t="shared" si="16"/>
        <v>0.25</v>
      </c>
      <c r="DD28" s="312">
        <f t="shared" si="54"/>
        <v>0.37894144144144143</v>
      </c>
      <c r="DE28" s="313">
        <f t="shared" si="55"/>
        <v>5.9476837644308056E-2</v>
      </c>
      <c r="DF28" s="314">
        <f t="shared" si="56"/>
        <v>1</v>
      </c>
      <c r="DG28" s="313">
        <f t="shared" si="9"/>
        <v>0</v>
      </c>
      <c r="DH28" s="314">
        <f t="shared" si="57"/>
        <v>0.10811016479382828</v>
      </c>
      <c r="DI28" s="302">
        <f>DB28/'Кол-во учащихся ОУ'!D28</f>
        <v>1.1815252416756176E-2</v>
      </c>
      <c r="DJ28" s="303">
        <f t="shared" si="58"/>
        <v>0.15285221418959088</v>
      </c>
    </row>
    <row r="29" spans="1:114" ht="16.5" customHeight="1" x14ac:dyDescent="0.25">
      <c r="A29" s="14">
        <v>11</v>
      </c>
      <c r="B29" s="16">
        <v>20900</v>
      </c>
      <c r="C29" s="21" t="s">
        <v>9</v>
      </c>
      <c r="D29" s="799">
        <v>0</v>
      </c>
      <c r="E29" s="800">
        <v>0</v>
      </c>
      <c r="F29" s="800">
        <v>9</v>
      </c>
      <c r="G29" s="306">
        <f t="shared" si="45"/>
        <v>1</v>
      </c>
      <c r="H29" s="898"/>
      <c r="I29" s="899"/>
      <c r="J29" s="899"/>
      <c r="K29" s="306">
        <f t="shared" si="23"/>
        <v>0</v>
      </c>
      <c r="L29" s="912"/>
      <c r="M29" s="913"/>
      <c r="N29" s="913"/>
      <c r="O29" s="306">
        <f t="shared" si="46"/>
        <v>0</v>
      </c>
      <c r="P29" s="548"/>
      <c r="Q29" s="549"/>
      <c r="R29" s="549"/>
      <c r="S29" s="306">
        <f t="shared" si="47"/>
        <v>0</v>
      </c>
      <c r="T29" s="304"/>
      <c r="U29" s="305"/>
      <c r="V29" s="305"/>
      <c r="W29" s="306">
        <f t="shared" si="48"/>
        <v>0</v>
      </c>
      <c r="X29" s="548"/>
      <c r="Y29" s="549"/>
      <c r="Z29" s="549"/>
      <c r="AA29" s="306">
        <f t="shared" si="49"/>
        <v>0</v>
      </c>
      <c r="AB29" s="548"/>
      <c r="AC29" s="549"/>
      <c r="AD29" s="549"/>
      <c r="AE29" s="306">
        <f t="shared" si="24"/>
        <v>0</v>
      </c>
      <c r="AF29" s="548"/>
      <c r="AG29" s="549"/>
      <c r="AH29" s="549"/>
      <c r="AI29" s="306">
        <f t="shared" si="25"/>
        <v>0</v>
      </c>
      <c r="AJ29" s="977"/>
      <c r="AK29" s="978"/>
      <c r="AL29" s="978"/>
      <c r="AM29" s="306">
        <f t="shared" si="26"/>
        <v>0</v>
      </c>
      <c r="AN29" s="1025">
        <v>0</v>
      </c>
      <c r="AO29" s="1026">
        <v>0</v>
      </c>
      <c r="AP29" s="1026">
        <v>2</v>
      </c>
      <c r="AQ29" s="306">
        <f t="shared" si="27"/>
        <v>1</v>
      </c>
      <c r="AR29" s="1101"/>
      <c r="AS29" s="1102"/>
      <c r="AT29" s="1102"/>
      <c r="AU29" s="306">
        <f t="shared" si="28"/>
        <v>0</v>
      </c>
      <c r="AV29" s="1113"/>
      <c r="AW29" s="1114"/>
      <c r="AX29" s="1114"/>
      <c r="AY29" s="306">
        <f t="shared" si="29"/>
        <v>0</v>
      </c>
      <c r="AZ29" s="1187"/>
      <c r="BA29" s="1188"/>
      <c r="BB29" s="1188"/>
      <c r="BC29" s="306">
        <f t="shared" si="50"/>
        <v>0</v>
      </c>
      <c r="BD29" s="590"/>
      <c r="BE29" s="594"/>
      <c r="BF29" s="594"/>
      <c r="BG29" s="596">
        <f t="shared" si="30"/>
        <v>0</v>
      </c>
      <c r="BH29" s="1195"/>
      <c r="BI29" s="1196"/>
      <c r="BJ29" s="1196"/>
      <c r="BK29" s="306">
        <f t="shared" si="51"/>
        <v>0</v>
      </c>
      <c r="BL29" s="591"/>
      <c r="BM29" s="592"/>
      <c r="BN29" s="592"/>
      <c r="BO29" s="593">
        <f t="shared" si="31"/>
        <v>0</v>
      </c>
      <c r="BP29" s="548"/>
      <c r="BQ29" s="549"/>
      <c r="BR29" s="549"/>
      <c r="BS29" s="306">
        <f t="shared" si="32"/>
        <v>0</v>
      </c>
      <c r="BT29" s="691"/>
      <c r="BU29" s="692"/>
      <c r="BV29" s="692"/>
      <c r="BW29" s="306">
        <f t="shared" si="33"/>
        <v>0</v>
      </c>
      <c r="BX29" s="1270">
        <v>0</v>
      </c>
      <c r="BY29" s="1271">
        <v>1</v>
      </c>
      <c r="BZ29" s="1271">
        <v>5</v>
      </c>
      <c r="CA29" s="306">
        <f t="shared" si="61"/>
        <v>1</v>
      </c>
      <c r="CB29" s="304"/>
      <c r="CC29" s="305"/>
      <c r="CD29" s="305"/>
      <c r="CE29" s="306">
        <f t="shared" si="35"/>
        <v>0</v>
      </c>
      <c r="CF29" s="304"/>
      <c r="CG29" s="305"/>
      <c r="CH29" s="305"/>
      <c r="CI29" s="306">
        <f t="shared" si="36"/>
        <v>0</v>
      </c>
      <c r="CJ29" s="595"/>
      <c r="CK29" s="592"/>
      <c r="CL29" s="592"/>
      <c r="CM29" s="596">
        <f t="shared" si="37"/>
        <v>0</v>
      </c>
      <c r="CN29" s="291"/>
      <c r="CO29" s="292"/>
      <c r="CP29" s="292"/>
      <c r="CQ29" s="306">
        <f t="shared" si="38"/>
        <v>0</v>
      </c>
      <c r="CR29" s="622"/>
      <c r="CS29" s="623"/>
      <c r="CT29" s="623"/>
      <c r="CU29" s="306">
        <f t="shared" si="39"/>
        <v>0</v>
      </c>
      <c r="CV29" s="1416"/>
      <c r="CW29" s="1417"/>
      <c r="CX29" s="1417">
        <v>318</v>
      </c>
      <c r="CY29" s="307">
        <f t="shared" si="62"/>
        <v>1</v>
      </c>
      <c r="CZ29" s="308">
        <f t="shared" si="5"/>
        <v>0</v>
      </c>
      <c r="DA29" s="309">
        <f t="shared" si="6"/>
        <v>1</v>
      </c>
      <c r="DB29" s="310">
        <f t="shared" si="6"/>
        <v>334</v>
      </c>
      <c r="DC29" s="311">
        <f t="shared" si="16"/>
        <v>0.25</v>
      </c>
      <c r="DD29" s="312">
        <f t="shared" si="54"/>
        <v>0.37894144144144143</v>
      </c>
      <c r="DE29" s="313">
        <f t="shared" si="55"/>
        <v>1.8059330702908083</v>
      </c>
      <c r="DF29" s="314">
        <f t="shared" si="56"/>
        <v>1</v>
      </c>
      <c r="DG29" s="313">
        <f t="shared" si="9"/>
        <v>2.9940119760479044E-3</v>
      </c>
      <c r="DH29" s="314">
        <f t="shared" si="57"/>
        <v>0.10811016479382828</v>
      </c>
      <c r="DI29" s="302">
        <f>DB29/'Кол-во учащихся ОУ'!D29</f>
        <v>0.2661354581673307</v>
      </c>
      <c r="DJ29" s="303">
        <f t="shared" si="58"/>
        <v>0.15285221418959088</v>
      </c>
    </row>
    <row r="30" spans="1:114" ht="16.5" customHeight="1" thickBot="1" x14ac:dyDescent="0.3">
      <c r="A30" s="14">
        <v>12</v>
      </c>
      <c r="B30" s="17">
        <v>21350</v>
      </c>
      <c r="C30" s="2" t="s">
        <v>19</v>
      </c>
      <c r="D30" s="799">
        <v>0</v>
      </c>
      <c r="E30" s="800">
        <v>1</v>
      </c>
      <c r="F30" s="800">
        <v>2</v>
      </c>
      <c r="G30" s="318">
        <f t="shared" si="45"/>
        <v>1</v>
      </c>
      <c r="H30" s="898">
        <v>0</v>
      </c>
      <c r="I30" s="899">
        <v>0</v>
      </c>
      <c r="J30" s="899">
        <v>0</v>
      </c>
      <c r="K30" s="318">
        <f t="shared" si="23"/>
        <v>0</v>
      </c>
      <c r="L30" s="912"/>
      <c r="M30" s="913"/>
      <c r="N30" s="913"/>
      <c r="O30" s="318">
        <f t="shared" si="46"/>
        <v>0</v>
      </c>
      <c r="P30" s="283"/>
      <c r="Q30" s="284"/>
      <c r="R30" s="284"/>
      <c r="S30" s="318">
        <f t="shared" si="47"/>
        <v>0</v>
      </c>
      <c r="T30" s="295"/>
      <c r="U30" s="296"/>
      <c r="V30" s="296"/>
      <c r="W30" s="318">
        <f t="shared" si="48"/>
        <v>0</v>
      </c>
      <c r="X30" s="283"/>
      <c r="Y30" s="284"/>
      <c r="Z30" s="284"/>
      <c r="AA30" s="318">
        <f>IF(Z30&gt;0,1,0)</f>
        <v>0</v>
      </c>
      <c r="AB30" s="283"/>
      <c r="AC30" s="284"/>
      <c r="AD30" s="284"/>
      <c r="AE30" s="318">
        <f t="shared" si="24"/>
        <v>0</v>
      </c>
      <c r="AF30" s="283"/>
      <c r="AG30" s="284"/>
      <c r="AH30" s="284"/>
      <c r="AI30" s="318">
        <f t="shared" si="25"/>
        <v>0</v>
      </c>
      <c r="AJ30" s="977"/>
      <c r="AK30" s="978"/>
      <c r="AL30" s="978"/>
      <c r="AM30" s="318">
        <f t="shared" si="26"/>
        <v>0</v>
      </c>
      <c r="AN30" s="1025">
        <v>0</v>
      </c>
      <c r="AO30" s="1026">
        <v>0</v>
      </c>
      <c r="AP30" s="1026">
        <v>2</v>
      </c>
      <c r="AQ30" s="318">
        <f t="shared" si="27"/>
        <v>1</v>
      </c>
      <c r="AR30" s="1101"/>
      <c r="AS30" s="1102"/>
      <c r="AT30" s="1102"/>
      <c r="AU30" s="318">
        <f t="shared" si="28"/>
        <v>0</v>
      </c>
      <c r="AV30" s="1113"/>
      <c r="AW30" s="1114"/>
      <c r="AX30" s="1114"/>
      <c r="AY30" s="318">
        <f t="shared" si="29"/>
        <v>0</v>
      </c>
      <c r="AZ30" s="1187"/>
      <c r="BA30" s="1188"/>
      <c r="BB30" s="1188"/>
      <c r="BC30" s="318">
        <f t="shared" si="50"/>
        <v>0</v>
      </c>
      <c r="BD30" s="622"/>
      <c r="BE30" s="623"/>
      <c r="BF30" s="623"/>
      <c r="BG30" s="624">
        <f t="shared" si="30"/>
        <v>0</v>
      </c>
      <c r="BH30" s="1195"/>
      <c r="BI30" s="1196"/>
      <c r="BJ30" s="1196"/>
      <c r="BK30" s="318">
        <f t="shared" si="51"/>
        <v>0</v>
      </c>
      <c r="BL30" s="591"/>
      <c r="BM30" s="592"/>
      <c r="BN30" s="592"/>
      <c r="BO30" s="625">
        <f t="shared" si="31"/>
        <v>0</v>
      </c>
      <c r="BP30" s="283"/>
      <c r="BQ30" s="284"/>
      <c r="BR30" s="284"/>
      <c r="BS30" s="318">
        <f t="shared" si="32"/>
        <v>0</v>
      </c>
      <c r="BT30" s="1238"/>
      <c r="BU30" s="1231"/>
      <c r="BV30" s="1231"/>
      <c r="BW30" s="318">
        <f t="shared" si="33"/>
        <v>0</v>
      </c>
      <c r="BX30" s="1270">
        <v>0</v>
      </c>
      <c r="BY30" s="1271">
        <v>0</v>
      </c>
      <c r="BZ30" s="1271">
        <v>5</v>
      </c>
      <c r="CA30" s="318">
        <f t="shared" si="61"/>
        <v>1</v>
      </c>
      <c r="CB30" s="295"/>
      <c r="CC30" s="296"/>
      <c r="CD30" s="296"/>
      <c r="CE30" s="318">
        <f t="shared" si="35"/>
        <v>0</v>
      </c>
      <c r="CF30" s="295"/>
      <c r="CG30" s="296"/>
      <c r="CH30" s="296"/>
      <c r="CI30" s="318">
        <f t="shared" si="36"/>
        <v>0</v>
      </c>
      <c r="CJ30" s="595"/>
      <c r="CK30" s="592"/>
      <c r="CL30" s="592"/>
      <c r="CM30" s="624">
        <f t="shared" si="37"/>
        <v>0</v>
      </c>
      <c r="CN30" s="291"/>
      <c r="CO30" s="292"/>
      <c r="CP30" s="292"/>
      <c r="CQ30" s="318">
        <f t="shared" si="38"/>
        <v>0</v>
      </c>
      <c r="CR30" s="622"/>
      <c r="CS30" s="623"/>
      <c r="CT30" s="623"/>
      <c r="CU30" s="318">
        <f t="shared" si="39"/>
        <v>0</v>
      </c>
      <c r="CV30" s="1416"/>
      <c r="CW30" s="1417"/>
      <c r="CX30" s="1417"/>
      <c r="CY30" s="319">
        <f t="shared" si="62"/>
        <v>0</v>
      </c>
      <c r="CZ30" s="315">
        <f t="shared" si="5"/>
        <v>0</v>
      </c>
      <c r="DA30" s="316">
        <f t="shared" si="6"/>
        <v>1</v>
      </c>
      <c r="DB30" s="317">
        <f t="shared" si="6"/>
        <v>9</v>
      </c>
      <c r="DC30" s="311">
        <f t="shared" si="16"/>
        <v>0.1875</v>
      </c>
      <c r="DD30" s="320">
        <f t="shared" si="54"/>
        <v>0.37894144144144143</v>
      </c>
      <c r="DE30" s="311">
        <f t="shared" si="55"/>
        <v>4.8662867163524776E-2</v>
      </c>
      <c r="DF30" s="321">
        <f t="shared" si="56"/>
        <v>1</v>
      </c>
      <c r="DG30" s="311">
        <f t="shared" si="9"/>
        <v>0.1111111111111111</v>
      </c>
      <c r="DH30" s="321">
        <f t="shared" si="57"/>
        <v>0.10811016479382828</v>
      </c>
      <c r="DI30" s="302">
        <f>DB30/'Кол-во учащихся ОУ'!D30</f>
        <v>1.1920529801324504E-2</v>
      </c>
      <c r="DJ30" s="346">
        <f t="shared" si="58"/>
        <v>0.15285221418959088</v>
      </c>
    </row>
    <row r="31" spans="1:114" ht="16.5" customHeight="1" thickBot="1" x14ac:dyDescent="0.3">
      <c r="A31" s="27"/>
      <c r="B31" s="47"/>
      <c r="C31" s="365" t="s">
        <v>20</v>
      </c>
      <c r="D31" s="210">
        <f t="shared" ref="D31:AI31" si="63">SUM(D32:D48)</f>
        <v>8</v>
      </c>
      <c r="E31" s="212">
        <f t="shared" si="63"/>
        <v>5</v>
      </c>
      <c r="F31" s="212">
        <f t="shared" si="63"/>
        <v>182</v>
      </c>
      <c r="G31" s="222">
        <f t="shared" si="63"/>
        <v>14</v>
      </c>
      <c r="H31" s="210">
        <f t="shared" si="63"/>
        <v>5</v>
      </c>
      <c r="I31" s="212">
        <f t="shared" si="63"/>
        <v>0</v>
      </c>
      <c r="J31" s="212">
        <f t="shared" si="63"/>
        <v>17</v>
      </c>
      <c r="K31" s="222">
        <f t="shared" si="63"/>
        <v>6</v>
      </c>
      <c r="L31" s="210">
        <f t="shared" si="63"/>
        <v>3</v>
      </c>
      <c r="M31" s="212">
        <f t="shared" si="63"/>
        <v>0</v>
      </c>
      <c r="N31" s="212">
        <f t="shared" si="63"/>
        <v>11</v>
      </c>
      <c r="O31" s="222">
        <f t="shared" si="63"/>
        <v>6</v>
      </c>
      <c r="P31" s="679">
        <f t="shared" si="63"/>
        <v>0</v>
      </c>
      <c r="Q31" s="680">
        <f t="shared" si="63"/>
        <v>0</v>
      </c>
      <c r="R31" s="680">
        <f t="shared" si="63"/>
        <v>0</v>
      </c>
      <c r="S31" s="686">
        <f t="shared" si="63"/>
        <v>0</v>
      </c>
      <c r="T31" s="659">
        <f t="shared" si="63"/>
        <v>0</v>
      </c>
      <c r="U31" s="660">
        <f t="shared" si="63"/>
        <v>0</v>
      </c>
      <c r="V31" s="660">
        <f t="shared" si="63"/>
        <v>0</v>
      </c>
      <c r="W31" s="661">
        <f t="shared" si="63"/>
        <v>0</v>
      </c>
      <c r="X31" s="956">
        <f t="shared" si="63"/>
        <v>0</v>
      </c>
      <c r="Y31" s="787">
        <f t="shared" si="63"/>
        <v>0</v>
      </c>
      <c r="Z31" s="787">
        <f t="shared" si="63"/>
        <v>0</v>
      </c>
      <c r="AA31" s="792">
        <f t="shared" si="63"/>
        <v>0</v>
      </c>
      <c r="AB31" s="956">
        <f t="shared" si="63"/>
        <v>0</v>
      </c>
      <c r="AC31" s="787">
        <f t="shared" si="63"/>
        <v>0</v>
      </c>
      <c r="AD31" s="787">
        <f t="shared" si="63"/>
        <v>0</v>
      </c>
      <c r="AE31" s="792">
        <f t="shared" si="63"/>
        <v>0</v>
      </c>
      <c r="AF31" s="956">
        <f t="shared" si="63"/>
        <v>0</v>
      </c>
      <c r="AG31" s="787">
        <f t="shared" si="63"/>
        <v>0</v>
      </c>
      <c r="AH31" s="787">
        <f t="shared" si="63"/>
        <v>0</v>
      </c>
      <c r="AI31" s="792">
        <f t="shared" si="63"/>
        <v>0</v>
      </c>
      <c r="AJ31" s="659">
        <f t="shared" ref="AJ31:BO31" si="64">SUM(AJ32:AJ48)</f>
        <v>0</v>
      </c>
      <c r="AK31" s="212">
        <f t="shared" si="64"/>
        <v>1</v>
      </c>
      <c r="AL31" s="212">
        <f t="shared" si="64"/>
        <v>3</v>
      </c>
      <c r="AM31" s="222">
        <f t="shared" si="64"/>
        <v>3</v>
      </c>
      <c r="AN31" s="367">
        <f t="shared" si="64"/>
        <v>0</v>
      </c>
      <c r="AO31" s="368">
        <f t="shared" si="64"/>
        <v>2</v>
      </c>
      <c r="AP31" s="368">
        <f t="shared" si="64"/>
        <v>34</v>
      </c>
      <c r="AQ31" s="369">
        <f t="shared" si="64"/>
        <v>17</v>
      </c>
      <c r="AR31" s="367">
        <f t="shared" si="64"/>
        <v>0</v>
      </c>
      <c r="AS31" s="368">
        <f t="shared" si="64"/>
        <v>1</v>
      </c>
      <c r="AT31" s="368">
        <f t="shared" si="64"/>
        <v>27</v>
      </c>
      <c r="AU31" s="369">
        <f t="shared" si="64"/>
        <v>5</v>
      </c>
      <c r="AV31" s="367">
        <f t="shared" si="64"/>
        <v>0</v>
      </c>
      <c r="AW31" s="368">
        <f t="shared" si="64"/>
        <v>0</v>
      </c>
      <c r="AX31" s="368">
        <f t="shared" si="64"/>
        <v>3</v>
      </c>
      <c r="AY31" s="369">
        <f t="shared" si="64"/>
        <v>3</v>
      </c>
      <c r="AZ31" s="367">
        <f t="shared" si="64"/>
        <v>0</v>
      </c>
      <c r="BA31" s="368">
        <f t="shared" si="64"/>
        <v>1</v>
      </c>
      <c r="BB31" s="368">
        <f t="shared" si="64"/>
        <v>19</v>
      </c>
      <c r="BC31" s="369">
        <f t="shared" si="64"/>
        <v>5</v>
      </c>
      <c r="BD31" s="615">
        <f t="shared" si="64"/>
        <v>0</v>
      </c>
      <c r="BE31" s="616">
        <f t="shared" si="64"/>
        <v>0</v>
      </c>
      <c r="BF31" s="616">
        <f t="shared" si="64"/>
        <v>0</v>
      </c>
      <c r="BG31" s="617">
        <f t="shared" si="64"/>
        <v>0</v>
      </c>
      <c r="BH31" s="367">
        <f t="shared" si="64"/>
        <v>1</v>
      </c>
      <c r="BI31" s="368">
        <f t="shared" si="64"/>
        <v>2</v>
      </c>
      <c r="BJ31" s="368">
        <f t="shared" si="64"/>
        <v>3</v>
      </c>
      <c r="BK31" s="369">
        <f t="shared" si="64"/>
        <v>2</v>
      </c>
      <c r="BL31" s="620">
        <f t="shared" si="64"/>
        <v>0</v>
      </c>
      <c r="BM31" s="616">
        <f t="shared" si="64"/>
        <v>0</v>
      </c>
      <c r="BN31" s="616">
        <f t="shared" si="64"/>
        <v>0</v>
      </c>
      <c r="BO31" s="621">
        <f t="shared" si="64"/>
        <v>0</v>
      </c>
      <c r="BP31" s="210">
        <f t="shared" ref="BP31:CU31" si="65">SUM(BP32:BP48)</f>
        <v>0</v>
      </c>
      <c r="BQ31" s="212">
        <f t="shared" si="65"/>
        <v>2</v>
      </c>
      <c r="BR31" s="212">
        <f t="shared" si="65"/>
        <v>2</v>
      </c>
      <c r="BS31" s="222">
        <f t="shared" si="65"/>
        <v>2</v>
      </c>
      <c r="BT31" s="679">
        <f t="shared" si="65"/>
        <v>0</v>
      </c>
      <c r="BU31" s="680">
        <f t="shared" si="65"/>
        <v>0</v>
      </c>
      <c r="BV31" s="680">
        <f t="shared" si="65"/>
        <v>0</v>
      </c>
      <c r="BW31" s="686">
        <f t="shared" si="65"/>
        <v>0</v>
      </c>
      <c r="BX31" s="210">
        <f t="shared" si="65"/>
        <v>1</v>
      </c>
      <c r="BY31" s="212">
        <f t="shared" si="65"/>
        <v>4</v>
      </c>
      <c r="BZ31" s="212">
        <f t="shared" si="65"/>
        <v>78</v>
      </c>
      <c r="CA31" s="222">
        <f t="shared" si="65"/>
        <v>17</v>
      </c>
      <c r="CB31" s="210">
        <f t="shared" si="65"/>
        <v>2</v>
      </c>
      <c r="CC31" s="212">
        <f t="shared" si="65"/>
        <v>2</v>
      </c>
      <c r="CD31" s="212">
        <f t="shared" si="65"/>
        <v>5</v>
      </c>
      <c r="CE31" s="222">
        <f t="shared" si="65"/>
        <v>2</v>
      </c>
      <c r="CF31" s="210">
        <f t="shared" si="65"/>
        <v>0</v>
      </c>
      <c r="CG31" s="212">
        <f t="shared" si="65"/>
        <v>2</v>
      </c>
      <c r="CH31" s="212">
        <f t="shared" si="65"/>
        <v>2</v>
      </c>
      <c r="CI31" s="222">
        <f t="shared" si="65"/>
        <v>1</v>
      </c>
      <c r="CJ31" s="615">
        <f t="shared" si="65"/>
        <v>0</v>
      </c>
      <c r="CK31" s="616">
        <f t="shared" si="65"/>
        <v>0</v>
      </c>
      <c r="CL31" s="616">
        <f t="shared" si="65"/>
        <v>0</v>
      </c>
      <c r="CM31" s="617">
        <f t="shared" si="65"/>
        <v>0</v>
      </c>
      <c r="CN31" s="210">
        <f t="shared" si="65"/>
        <v>0</v>
      </c>
      <c r="CO31" s="212">
        <f t="shared" si="65"/>
        <v>0</v>
      </c>
      <c r="CP31" s="212">
        <f t="shared" si="65"/>
        <v>0</v>
      </c>
      <c r="CQ31" s="222">
        <f t="shared" si="65"/>
        <v>0</v>
      </c>
      <c r="CR31" s="615">
        <f t="shared" si="65"/>
        <v>0</v>
      </c>
      <c r="CS31" s="616">
        <f t="shared" si="65"/>
        <v>0</v>
      </c>
      <c r="CT31" s="616">
        <f t="shared" si="65"/>
        <v>0</v>
      </c>
      <c r="CU31" s="686">
        <f t="shared" si="65"/>
        <v>0</v>
      </c>
      <c r="CV31" s="210">
        <f t="shared" ref="CV31:CY31" si="66">SUM(CV32:CV48)</f>
        <v>0</v>
      </c>
      <c r="CW31" s="212">
        <f t="shared" si="66"/>
        <v>0</v>
      </c>
      <c r="CX31" s="212">
        <f t="shared" si="66"/>
        <v>1689</v>
      </c>
      <c r="CY31" s="236">
        <f t="shared" si="66"/>
        <v>9</v>
      </c>
      <c r="CZ31" s="210">
        <f t="shared" si="5"/>
        <v>20</v>
      </c>
      <c r="DA31" s="211">
        <f t="shared" si="6"/>
        <v>22</v>
      </c>
      <c r="DB31" s="255">
        <f>SUM(DB32:DB48)</f>
        <v>2075</v>
      </c>
      <c r="DC31" s="256">
        <f>(G31+K31+O31+S31+W31+AA31+AE31+AI31+AM31+AQ31+AU31+AY31+BC31+BG31+BK31+BO31+BS31+BW31+CA31+CE31+CI31+CM31+CQ31+CU31+CY31)/$B$2/A48</f>
        <v>0.33823529411764708</v>
      </c>
      <c r="DD31" s="258"/>
      <c r="DE31" s="256">
        <f>DB31/$DB$125/A48</f>
        <v>0.65997025728309744</v>
      </c>
      <c r="DF31" s="259"/>
      <c r="DG31" s="256">
        <f t="shared" si="9"/>
        <v>2.0240963855421686E-2</v>
      </c>
      <c r="DH31" s="259"/>
      <c r="DI31" s="256">
        <f>DB31/'Кол-во учащихся ОУ'!E31</f>
        <v>0.12784178424003451</v>
      </c>
      <c r="DJ31" s="259"/>
    </row>
    <row r="32" spans="1:114" ht="16.5" customHeight="1" x14ac:dyDescent="0.25">
      <c r="A32" s="14">
        <v>1</v>
      </c>
      <c r="B32" s="16">
        <v>30070</v>
      </c>
      <c r="C32" s="21" t="s">
        <v>92</v>
      </c>
      <c r="D32" s="805">
        <v>3</v>
      </c>
      <c r="E32" s="806">
        <v>0</v>
      </c>
      <c r="F32" s="806">
        <v>45</v>
      </c>
      <c r="G32" s="293">
        <f>IF(F32&gt;0,1,0)</f>
        <v>1</v>
      </c>
      <c r="H32" s="892">
        <v>1</v>
      </c>
      <c r="I32" s="893">
        <v>0</v>
      </c>
      <c r="J32" s="893">
        <v>1</v>
      </c>
      <c r="K32" s="293">
        <f>IF(J32&gt;0,1,0)</f>
        <v>1</v>
      </c>
      <c r="L32" s="920">
        <v>0</v>
      </c>
      <c r="M32" s="921">
        <v>0</v>
      </c>
      <c r="N32" s="921">
        <v>3</v>
      </c>
      <c r="O32" s="293">
        <f t="shared" ref="O32:O48" si="67">IF(N32&gt;0,1,0)</f>
        <v>1</v>
      </c>
      <c r="P32" s="281"/>
      <c r="Q32" s="282"/>
      <c r="R32" s="282"/>
      <c r="S32" s="293">
        <f t="shared" ref="S32:S48" si="68">IF(R32&gt;0,1,0)</f>
        <v>0</v>
      </c>
      <c r="T32" s="291"/>
      <c r="U32" s="292"/>
      <c r="V32" s="292"/>
      <c r="W32" s="293">
        <f t="shared" ref="W32:W48" si="69">IF(V32&gt;0,1,0)</f>
        <v>0</v>
      </c>
      <c r="X32" s="281"/>
      <c r="Y32" s="282"/>
      <c r="Z32" s="282"/>
      <c r="AA32" s="293">
        <f t="shared" ref="AA32:AA48" si="70">IF(Z32&gt;0,1,0)</f>
        <v>0</v>
      </c>
      <c r="AB32" s="281"/>
      <c r="AC32" s="282"/>
      <c r="AD32" s="282"/>
      <c r="AE32" s="293">
        <f>IF(AD32&gt;0,1,0)</f>
        <v>0</v>
      </c>
      <c r="AF32" s="281"/>
      <c r="AG32" s="282"/>
      <c r="AH32" s="282"/>
      <c r="AI32" s="293">
        <f>IF(AH32&gt;0,1,0)</f>
        <v>0</v>
      </c>
      <c r="AJ32" s="983"/>
      <c r="AK32" s="984"/>
      <c r="AL32" s="984"/>
      <c r="AM32" s="293">
        <f>IF(AL32&gt;0,1,0)</f>
        <v>0</v>
      </c>
      <c r="AN32" s="1031">
        <v>0</v>
      </c>
      <c r="AO32" s="1032">
        <v>0</v>
      </c>
      <c r="AP32" s="1032">
        <v>1</v>
      </c>
      <c r="AQ32" s="293">
        <f>IF(AP32&gt;0,1,0)</f>
        <v>1</v>
      </c>
      <c r="AR32" s="1095"/>
      <c r="AS32" s="1096"/>
      <c r="AT32" s="1096"/>
      <c r="AU32" s="293">
        <f>IF(AT32&gt;0,1,0)</f>
        <v>0</v>
      </c>
      <c r="AV32" s="1119"/>
      <c r="AW32" s="1120"/>
      <c r="AX32" s="1120"/>
      <c r="AY32" s="293">
        <f>IF(AX32&gt;0,1,0)</f>
        <v>0</v>
      </c>
      <c r="AZ32" s="1181"/>
      <c r="BA32" s="1182"/>
      <c r="BB32" s="1182"/>
      <c r="BC32" s="293">
        <f t="shared" ref="BC32:BC48" si="71">IF(BB32&gt;0,1,0)</f>
        <v>0</v>
      </c>
      <c r="BD32" s="595"/>
      <c r="BE32" s="592"/>
      <c r="BF32" s="592"/>
      <c r="BG32" s="618">
        <f>IF(BF32&gt;0,1,0)</f>
        <v>0</v>
      </c>
      <c r="BH32" s="1201">
        <v>1</v>
      </c>
      <c r="BI32" s="1202">
        <v>0</v>
      </c>
      <c r="BJ32" s="1202">
        <v>1</v>
      </c>
      <c r="BK32" s="293">
        <f t="shared" ref="BK32:BK48" si="72">IF(BJ32&gt;0,1,0)</f>
        <v>1</v>
      </c>
      <c r="BL32" s="591"/>
      <c r="BM32" s="592"/>
      <c r="BN32" s="592"/>
      <c r="BO32" s="619">
        <f>IF(BN32&gt;0,1,0)</f>
        <v>0</v>
      </c>
      <c r="BP32" s="1251">
        <v>0</v>
      </c>
      <c r="BQ32" s="1252">
        <v>1</v>
      </c>
      <c r="BR32" s="1252">
        <v>1</v>
      </c>
      <c r="BS32" s="293">
        <f>IF(BR32&gt;0,1,0)</f>
        <v>1</v>
      </c>
      <c r="BT32" s="682"/>
      <c r="BU32" s="683"/>
      <c r="BV32" s="683"/>
      <c r="BW32" s="293">
        <f>IF(BV32&gt;0,1,0)</f>
        <v>0</v>
      </c>
      <c r="BX32" s="1276">
        <v>0</v>
      </c>
      <c r="BY32" s="1277">
        <v>0</v>
      </c>
      <c r="BZ32" s="1277">
        <v>6</v>
      </c>
      <c r="CA32" s="293">
        <f>IF(BZ32&gt;0,1,0)</f>
        <v>1</v>
      </c>
      <c r="CB32" s="1345"/>
      <c r="CC32" s="1346"/>
      <c r="CD32" s="1346"/>
      <c r="CE32" s="293">
        <f>IF(CD32&gt;0,1,0)</f>
        <v>0</v>
      </c>
      <c r="CF32" s="1361">
        <v>0</v>
      </c>
      <c r="CG32" s="1362">
        <v>2</v>
      </c>
      <c r="CH32" s="1362">
        <v>2</v>
      </c>
      <c r="CI32" s="293">
        <f>IF(CH32&gt;0,1,0)</f>
        <v>1</v>
      </c>
      <c r="CJ32" s="595"/>
      <c r="CK32" s="592"/>
      <c r="CL32" s="592"/>
      <c r="CM32" s="618">
        <f>IF(CL32&gt;0,1,0)</f>
        <v>0</v>
      </c>
      <c r="CN32" s="281"/>
      <c r="CO32" s="292"/>
      <c r="CP32" s="292"/>
      <c r="CQ32" s="293">
        <f>IF(CP32&gt;0,1,0)</f>
        <v>0</v>
      </c>
      <c r="CR32" s="595"/>
      <c r="CS32" s="592"/>
      <c r="CT32" s="592"/>
      <c r="CU32" s="293">
        <f>IF(CT32&gt;0,1,0)</f>
        <v>0</v>
      </c>
      <c r="CV32" s="1420"/>
      <c r="CW32" s="1421"/>
      <c r="CX32" s="1421">
        <v>49</v>
      </c>
      <c r="CY32" s="294">
        <f>IF(CX32&gt;0,1,0)</f>
        <v>1</v>
      </c>
      <c r="CZ32" s="297">
        <f t="shared" si="5"/>
        <v>5</v>
      </c>
      <c r="DA32" s="298">
        <f t="shared" si="6"/>
        <v>3</v>
      </c>
      <c r="DB32" s="299">
        <f t="shared" si="6"/>
        <v>109</v>
      </c>
      <c r="DC32" s="300">
        <f t="shared" si="16"/>
        <v>0.5625</v>
      </c>
      <c r="DD32" s="301">
        <f t="shared" ref="DD32:DD48" si="73">$DC$125</f>
        <v>0.37894144144144143</v>
      </c>
      <c r="DE32" s="302">
        <f t="shared" ref="DE32:DE48" si="74">DB32/$DB$125</f>
        <v>0.58936139120268893</v>
      </c>
      <c r="DF32" s="303">
        <f t="shared" ref="DF32:DF48" si="75">$DE$125</f>
        <v>1</v>
      </c>
      <c r="DG32" s="302">
        <f>(CZ32+DA32)/DB32</f>
        <v>7.3394495412844041E-2</v>
      </c>
      <c r="DH32" s="303">
        <f t="shared" ref="DH32:DH48" si="76">$DG$125</f>
        <v>0.10811016479382828</v>
      </c>
      <c r="DI32" s="302">
        <f>DB32/'Кол-во учащихся ОУ'!D32</f>
        <v>7.5694444444444439E-2</v>
      </c>
      <c r="DJ32" s="303">
        <f t="shared" ref="DJ32:DJ48" si="77">$DI$125</f>
        <v>0.15285221418959088</v>
      </c>
    </row>
    <row r="33" spans="1:114" ht="16.5" customHeight="1" x14ac:dyDescent="0.25">
      <c r="A33" s="14">
        <v>2</v>
      </c>
      <c r="B33" s="16">
        <v>30480</v>
      </c>
      <c r="C33" s="21" t="s">
        <v>121</v>
      </c>
      <c r="D33" s="803">
        <v>0</v>
      </c>
      <c r="E33" s="804">
        <v>2</v>
      </c>
      <c r="F33" s="804">
        <v>15</v>
      </c>
      <c r="G33" s="306">
        <f>IF(F33&gt;0,1,0)</f>
        <v>1</v>
      </c>
      <c r="H33" s="890">
        <v>0</v>
      </c>
      <c r="I33" s="891">
        <v>0</v>
      </c>
      <c r="J33" s="891">
        <v>2</v>
      </c>
      <c r="K33" s="306">
        <f>IF(J33&gt;0,1,0)</f>
        <v>1</v>
      </c>
      <c r="L33" s="918"/>
      <c r="M33" s="919"/>
      <c r="N33" s="919"/>
      <c r="O33" s="306">
        <f t="shared" si="67"/>
        <v>0</v>
      </c>
      <c r="P33" s="548"/>
      <c r="Q33" s="549"/>
      <c r="R33" s="549"/>
      <c r="S33" s="306">
        <f t="shared" si="68"/>
        <v>0</v>
      </c>
      <c r="T33" s="304"/>
      <c r="U33" s="305"/>
      <c r="V33" s="305"/>
      <c r="W33" s="306">
        <f t="shared" si="69"/>
        <v>0</v>
      </c>
      <c r="X33" s="548"/>
      <c r="Y33" s="549"/>
      <c r="Z33" s="549"/>
      <c r="AA33" s="306">
        <f t="shared" si="70"/>
        <v>0</v>
      </c>
      <c r="AB33" s="548"/>
      <c r="AC33" s="549"/>
      <c r="AD33" s="549"/>
      <c r="AE33" s="306">
        <f>IF(AD33&gt;0,1,0)</f>
        <v>0</v>
      </c>
      <c r="AF33" s="548"/>
      <c r="AG33" s="549"/>
      <c r="AH33" s="549"/>
      <c r="AI33" s="306">
        <f>IF(AH33&gt;0,1,0)</f>
        <v>0</v>
      </c>
      <c r="AJ33" s="981">
        <v>0</v>
      </c>
      <c r="AK33" s="982">
        <v>1</v>
      </c>
      <c r="AL33" s="982">
        <v>1</v>
      </c>
      <c r="AM33" s="306">
        <f>IF(AL33&gt;0,1,0)</f>
        <v>1</v>
      </c>
      <c r="AN33" s="1029">
        <v>0</v>
      </c>
      <c r="AO33" s="1030">
        <v>0</v>
      </c>
      <c r="AP33" s="1030">
        <v>2</v>
      </c>
      <c r="AQ33" s="306">
        <f>IF(AP33&gt;0,1,0)</f>
        <v>1</v>
      </c>
      <c r="AR33" s="1093"/>
      <c r="AS33" s="1094"/>
      <c r="AT33" s="1094"/>
      <c r="AU33" s="306">
        <f>IF(AT33&gt;0,1,0)</f>
        <v>0</v>
      </c>
      <c r="AV33" s="1117">
        <v>0</v>
      </c>
      <c r="AW33" s="1118">
        <v>0</v>
      </c>
      <c r="AX33" s="1118">
        <v>1</v>
      </c>
      <c r="AY33" s="306">
        <f>IF(AX33&gt;0,1,0)</f>
        <v>1</v>
      </c>
      <c r="AZ33" s="1179"/>
      <c r="BA33" s="1180"/>
      <c r="BB33" s="1180"/>
      <c r="BC33" s="306">
        <f t="shared" si="71"/>
        <v>0</v>
      </c>
      <c r="BD33" s="590"/>
      <c r="BE33" s="594"/>
      <c r="BF33" s="594"/>
      <c r="BG33" s="596">
        <f>IF(BF33&gt;0,1,0)</f>
        <v>0</v>
      </c>
      <c r="BH33" s="1199"/>
      <c r="BI33" s="1200"/>
      <c r="BJ33" s="1200"/>
      <c r="BK33" s="306">
        <f t="shared" si="72"/>
        <v>0</v>
      </c>
      <c r="BL33" s="591"/>
      <c r="BM33" s="592"/>
      <c r="BN33" s="592"/>
      <c r="BO33" s="593">
        <f>IF(BN33&gt;0,1,0)</f>
        <v>0</v>
      </c>
      <c r="BP33" s="1249"/>
      <c r="BQ33" s="1250"/>
      <c r="BR33" s="1250"/>
      <c r="BS33" s="306">
        <f>IF(BR33&gt;0,1,0)</f>
        <v>0</v>
      </c>
      <c r="BT33" s="691"/>
      <c r="BU33" s="692"/>
      <c r="BV33" s="692"/>
      <c r="BW33" s="306">
        <f>IF(BV33&gt;0,1,0)</f>
        <v>0</v>
      </c>
      <c r="BX33" s="1274">
        <v>0</v>
      </c>
      <c r="BY33" s="1275">
        <v>1</v>
      </c>
      <c r="BZ33" s="1275">
        <v>5</v>
      </c>
      <c r="CA33" s="306">
        <f>IF(BZ33&gt;0,1,0)</f>
        <v>1</v>
      </c>
      <c r="CB33" s="1343">
        <v>2</v>
      </c>
      <c r="CC33" s="1344">
        <v>2</v>
      </c>
      <c r="CD33" s="1344">
        <v>4</v>
      </c>
      <c r="CE33" s="306">
        <f>IF(CD33&gt;0,1,0)</f>
        <v>1</v>
      </c>
      <c r="CF33" s="1359"/>
      <c r="CG33" s="1360"/>
      <c r="CH33" s="1360"/>
      <c r="CI33" s="306">
        <f>IF(CH33&gt;0,1,0)</f>
        <v>0</v>
      </c>
      <c r="CJ33" s="595"/>
      <c r="CK33" s="592"/>
      <c r="CL33" s="592"/>
      <c r="CM33" s="596">
        <f>IF(CL33&gt;0,1,0)</f>
        <v>0</v>
      </c>
      <c r="CN33" s="291"/>
      <c r="CO33" s="292"/>
      <c r="CP33" s="292"/>
      <c r="CQ33" s="306">
        <f>IF(CP33&gt;0,1,0)</f>
        <v>0</v>
      </c>
      <c r="CR33" s="590"/>
      <c r="CS33" s="594"/>
      <c r="CT33" s="594"/>
      <c r="CU33" s="306">
        <f>IF(CT33&gt;0,1,0)</f>
        <v>0</v>
      </c>
      <c r="CV33" s="1420"/>
      <c r="CW33" s="1421"/>
      <c r="CX33" s="1421"/>
      <c r="CY33" s="307">
        <f>IF(CX33&gt;0,1,0)</f>
        <v>0</v>
      </c>
      <c r="CZ33" s="308">
        <f t="shared" si="5"/>
        <v>2</v>
      </c>
      <c r="DA33" s="309">
        <f t="shared" si="6"/>
        <v>6</v>
      </c>
      <c r="DB33" s="310">
        <f t="shared" si="6"/>
        <v>30</v>
      </c>
      <c r="DC33" s="311">
        <f t="shared" si="16"/>
        <v>0.4375</v>
      </c>
      <c r="DD33" s="312">
        <f t="shared" si="73"/>
        <v>0.37894144144144143</v>
      </c>
      <c r="DE33" s="313">
        <f t="shared" si="74"/>
        <v>0.16220955721174923</v>
      </c>
      <c r="DF33" s="314">
        <f t="shared" si="75"/>
        <v>1</v>
      </c>
      <c r="DG33" s="313">
        <f>(CZ33+DA33)/DB33</f>
        <v>0.26666666666666666</v>
      </c>
      <c r="DH33" s="314">
        <f t="shared" si="76"/>
        <v>0.10811016479382828</v>
      </c>
      <c r="DI33" s="302">
        <f>DB33/'Кол-во учащихся ОУ'!D33</f>
        <v>2.4855012427506214E-2</v>
      </c>
      <c r="DJ33" s="303">
        <f t="shared" si="77"/>
        <v>0.15285221418959088</v>
      </c>
    </row>
    <row r="34" spans="1:114" ht="16.5" customHeight="1" x14ac:dyDescent="0.25">
      <c r="A34" s="14">
        <v>3</v>
      </c>
      <c r="B34" s="16">
        <v>30460</v>
      </c>
      <c r="C34" s="21" t="s">
        <v>93</v>
      </c>
      <c r="D34" s="803">
        <v>0</v>
      </c>
      <c r="E34" s="804">
        <v>1</v>
      </c>
      <c r="F34" s="804">
        <v>5</v>
      </c>
      <c r="G34" s="306">
        <f>IF(F34&gt;0,1,0)</f>
        <v>1</v>
      </c>
      <c r="H34" s="890"/>
      <c r="I34" s="891"/>
      <c r="J34" s="891"/>
      <c r="K34" s="306">
        <f>IF(J34&gt;0,1,0)</f>
        <v>0</v>
      </c>
      <c r="L34" s="918"/>
      <c r="M34" s="919"/>
      <c r="N34" s="919"/>
      <c r="O34" s="306">
        <f t="shared" si="67"/>
        <v>0</v>
      </c>
      <c r="P34" s="548"/>
      <c r="Q34" s="549"/>
      <c r="R34" s="549"/>
      <c r="S34" s="306">
        <f t="shared" si="68"/>
        <v>0</v>
      </c>
      <c r="T34" s="304"/>
      <c r="U34" s="305"/>
      <c r="V34" s="305"/>
      <c r="W34" s="306">
        <f t="shared" si="69"/>
        <v>0</v>
      </c>
      <c r="X34" s="548"/>
      <c r="Y34" s="549"/>
      <c r="Z34" s="549"/>
      <c r="AA34" s="306">
        <f t="shared" si="70"/>
        <v>0</v>
      </c>
      <c r="AB34" s="548"/>
      <c r="AC34" s="549"/>
      <c r="AD34" s="549"/>
      <c r="AE34" s="306">
        <f>IF(AD34&gt;0,1,0)</f>
        <v>0</v>
      </c>
      <c r="AF34" s="548"/>
      <c r="AG34" s="549"/>
      <c r="AH34" s="549"/>
      <c r="AI34" s="306">
        <f>IF(AH34&gt;0,1,0)</f>
        <v>0</v>
      </c>
      <c r="AJ34" s="981"/>
      <c r="AK34" s="982"/>
      <c r="AL34" s="982"/>
      <c r="AM34" s="306">
        <f>IF(AL34&gt;0,1,0)</f>
        <v>0</v>
      </c>
      <c r="AN34" s="1029">
        <v>0</v>
      </c>
      <c r="AO34" s="1030">
        <v>0</v>
      </c>
      <c r="AP34" s="1030">
        <v>2</v>
      </c>
      <c r="AQ34" s="306">
        <f>IF(AP34&gt;0,1,0)</f>
        <v>1</v>
      </c>
      <c r="AR34" s="1093">
        <v>0</v>
      </c>
      <c r="AS34" s="1094">
        <v>0</v>
      </c>
      <c r="AT34" s="1094">
        <v>3</v>
      </c>
      <c r="AU34" s="306">
        <f>IF(AT34&gt;0,1,0)</f>
        <v>1</v>
      </c>
      <c r="AV34" s="1117"/>
      <c r="AW34" s="1118"/>
      <c r="AX34" s="1118"/>
      <c r="AY34" s="306">
        <f>IF(AX34&gt;0,1,0)</f>
        <v>0</v>
      </c>
      <c r="AZ34" s="1179"/>
      <c r="BA34" s="1180"/>
      <c r="BB34" s="1180"/>
      <c r="BC34" s="306">
        <f t="shared" si="71"/>
        <v>0</v>
      </c>
      <c r="BD34" s="590"/>
      <c r="BE34" s="594"/>
      <c r="BF34" s="594"/>
      <c r="BG34" s="596">
        <f>IF(BF34&gt;0,1,0)</f>
        <v>0</v>
      </c>
      <c r="BH34" s="1199"/>
      <c r="BI34" s="1200"/>
      <c r="BJ34" s="1200"/>
      <c r="BK34" s="306">
        <f t="shared" si="72"/>
        <v>0</v>
      </c>
      <c r="BL34" s="591"/>
      <c r="BM34" s="592"/>
      <c r="BN34" s="592"/>
      <c r="BO34" s="593">
        <f>IF(BN34&gt;0,1,0)</f>
        <v>0</v>
      </c>
      <c r="BP34" s="1249"/>
      <c r="BQ34" s="1250"/>
      <c r="BR34" s="1250"/>
      <c r="BS34" s="306">
        <f>IF(BR34&gt;0,1,0)</f>
        <v>0</v>
      </c>
      <c r="BT34" s="691"/>
      <c r="BU34" s="692"/>
      <c r="BV34" s="692"/>
      <c r="BW34" s="306">
        <f>IF(BV34&gt;0,1,0)</f>
        <v>0</v>
      </c>
      <c r="BX34" s="1274">
        <v>0</v>
      </c>
      <c r="BY34" s="1275">
        <v>0</v>
      </c>
      <c r="BZ34" s="1275">
        <v>5</v>
      </c>
      <c r="CA34" s="306">
        <f>IF(BZ34&gt;0,1,0)</f>
        <v>1</v>
      </c>
      <c r="CB34" s="1343"/>
      <c r="CC34" s="1344"/>
      <c r="CD34" s="1344"/>
      <c r="CE34" s="306">
        <f>IF(CD34&gt;0,1,0)</f>
        <v>0</v>
      </c>
      <c r="CF34" s="1359"/>
      <c r="CG34" s="1360"/>
      <c r="CH34" s="1360"/>
      <c r="CI34" s="306">
        <f>IF(CH34&gt;0,1,0)</f>
        <v>0</v>
      </c>
      <c r="CJ34" s="595"/>
      <c r="CK34" s="592"/>
      <c r="CL34" s="592"/>
      <c r="CM34" s="596">
        <f>IF(CL34&gt;0,1,0)</f>
        <v>0</v>
      </c>
      <c r="CN34" s="291"/>
      <c r="CO34" s="292"/>
      <c r="CP34" s="292"/>
      <c r="CQ34" s="306">
        <f>IF(CP34&gt;0,1,0)</f>
        <v>0</v>
      </c>
      <c r="CR34" s="590"/>
      <c r="CS34" s="594"/>
      <c r="CT34" s="594"/>
      <c r="CU34" s="306">
        <f>IF(CT34&gt;0,1,0)</f>
        <v>0</v>
      </c>
      <c r="CV34" s="1420"/>
      <c r="CW34" s="1421"/>
      <c r="CX34" s="1421"/>
      <c r="CY34" s="307">
        <f>IF(CX34&gt;0,1,0)</f>
        <v>0</v>
      </c>
      <c r="CZ34" s="308">
        <f t="shared" si="5"/>
        <v>0</v>
      </c>
      <c r="DA34" s="309">
        <f t="shared" si="6"/>
        <v>1</v>
      </c>
      <c r="DB34" s="310">
        <f t="shared" si="6"/>
        <v>15</v>
      </c>
      <c r="DC34" s="311">
        <f t="shared" si="16"/>
        <v>0.25</v>
      </c>
      <c r="DD34" s="312">
        <f t="shared" si="73"/>
        <v>0.37894144144144143</v>
      </c>
      <c r="DE34" s="313">
        <f t="shared" si="74"/>
        <v>8.1104778605874617E-2</v>
      </c>
      <c r="DF34" s="314">
        <f t="shared" si="75"/>
        <v>1</v>
      </c>
      <c r="DG34" s="313">
        <f>(CZ34+DA34)/DB34</f>
        <v>6.6666666666666666E-2</v>
      </c>
      <c r="DH34" s="314">
        <f t="shared" si="76"/>
        <v>0.10811016479382828</v>
      </c>
      <c r="DI34" s="302">
        <f>DB34/'Кол-во учащихся ОУ'!D34</f>
        <v>1.1773940345368918E-2</v>
      </c>
      <c r="DJ34" s="303">
        <f t="shared" si="77"/>
        <v>0.15285221418959088</v>
      </c>
    </row>
    <row r="35" spans="1:114" ht="16.5" customHeight="1" x14ac:dyDescent="0.25">
      <c r="A35" s="14">
        <v>4</v>
      </c>
      <c r="B35" s="18">
        <v>30030</v>
      </c>
      <c r="C35" s="20" t="s">
        <v>91</v>
      </c>
      <c r="D35" s="803">
        <v>0</v>
      </c>
      <c r="E35" s="804">
        <v>0</v>
      </c>
      <c r="F35" s="804">
        <v>9</v>
      </c>
      <c r="G35" s="306">
        <f t="shared" ref="G35:G48" si="78">IF(F35&gt;0,1,0)</f>
        <v>1</v>
      </c>
      <c r="H35" s="890"/>
      <c r="I35" s="891"/>
      <c r="J35" s="891"/>
      <c r="K35" s="306">
        <f t="shared" si="23"/>
        <v>0</v>
      </c>
      <c r="L35" s="918"/>
      <c r="M35" s="919"/>
      <c r="N35" s="919"/>
      <c r="O35" s="306">
        <f t="shared" si="67"/>
        <v>0</v>
      </c>
      <c r="P35" s="548"/>
      <c r="Q35" s="549"/>
      <c r="R35" s="549"/>
      <c r="S35" s="306">
        <f t="shared" si="68"/>
        <v>0</v>
      </c>
      <c r="T35" s="304"/>
      <c r="U35" s="305"/>
      <c r="V35" s="305"/>
      <c r="W35" s="306">
        <f t="shared" si="69"/>
        <v>0</v>
      </c>
      <c r="X35" s="548"/>
      <c r="Y35" s="549"/>
      <c r="Z35" s="549"/>
      <c r="AA35" s="306">
        <f t="shared" si="70"/>
        <v>0</v>
      </c>
      <c r="AB35" s="548"/>
      <c r="AC35" s="549"/>
      <c r="AD35" s="549"/>
      <c r="AE35" s="306">
        <f t="shared" si="24"/>
        <v>0</v>
      </c>
      <c r="AF35" s="548"/>
      <c r="AG35" s="549"/>
      <c r="AH35" s="549"/>
      <c r="AI35" s="306">
        <f t="shared" si="25"/>
        <v>0</v>
      </c>
      <c r="AJ35" s="981"/>
      <c r="AK35" s="982"/>
      <c r="AL35" s="982"/>
      <c r="AM35" s="306">
        <f t="shared" si="26"/>
        <v>0</v>
      </c>
      <c r="AN35" s="1029">
        <v>0</v>
      </c>
      <c r="AO35" s="1030">
        <v>0</v>
      </c>
      <c r="AP35" s="1030">
        <v>2</v>
      </c>
      <c r="AQ35" s="306">
        <f t="shared" si="27"/>
        <v>1</v>
      </c>
      <c r="AR35" s="1093">
        <v>0</v>
      </c>
      <c r="AS35" s="1094">
        <v>1</v>
      </c>
      <c r="AT35" s="1094">
        <v>2</v>
      </c>
      <c r="AU35" s="306">
        <f t="shared" si="28"/>
        <v>1</v>
      </c>
      <c r="AV35" s="1117"/>
      <c r="AW35" s="1118"/>
      <c r="AX35" s="1118"/>
      <c r="AY35" s="306">
        <f t="shared" si="29"/>
        <v>0</v>
      </c>
      <c r="AZ35" s="1179">
        <v>0</v>
      </c>
      <c r="BA35" s="1180">
        <v>1</v>
      </c>
      <c r="BB35" s="1180">
        <v>6</v>
      </c>
      <c r="BC35" s="306">
        <f t="shared" si="71"/>
        <v>1</v>
      </c>
      <c r="BD35" s="590"/>
      <c r="BE35" s="594"/>
      <c r="BF35" s="594"/>
      <c r="BG35" s="596">
        <f t="shared" si="30"/>
        <v>0</v>
      </c>
      <c r="BH35" s="1199">
        <v>0</v>
      </c>
      <c r="BI35" s="1200">
        <v>2</v>
      </c>
      <c r="BJ35" s="1200">
        <v>2</v>
      </c>
      <c r="BK35" s="306">
        <f t="shared" si="72"/>
        <v>1</v>
      </c>
      <c r="BL35" s="591"/>
      <c r="BM35" s="592"/>
      <c r="BN35" s="592"/>
      <c r="BO35" s="593">
        <f t="shared" si="31"/>
        <v>0</v>
      </c>
      <c r="BP35" s="1249"/>
      <c r="BQ35" s="1250"/>
      <c r="BR35" s="1250"/>
      <c r="BS35" s="306">
        <f t="shared" si="32"/>
        <v>0</v>
      </c>
      <c r="BT35" s="691"/>
      <c r="BU35" s="692"/>
      <c r="BV35" s="692"/>
      <c r="BW35" s="306">
        <f t="shared" si="33"/>
        <v>0</v>
      </c>
      <c r="BX35" s="1274">
        <v>1</v>
      </c>
      <c r="BY35" s="1275">
        <v>1</v>
      </c>
      <c r="BZ35" s="1275">
        <v>6</v>
      </c>
      <c r="CA35" s="306">
        <f t="shared" ref="CA35" si="79">IF(BZ35&gt;0,1,0)</f>
        <v>1</v>
      </c>
      <c r="CB35" s="1343"/>
      <c r="CC35" s="1344"/>
      <c r="CD35" s="1344"/>
      <c r="CE35" s="306">
        <f t="shared" si="35"/>
        <v>0</v>
      </c>
      <c r="CF35" s="1359"/>
      <c r="CG35" s="1360"/>
      <c r="CH35" s="1360"/>
      <c r="CI35" s="306">
        <f t="shared" si="36"/>
        <v>0</v>
      </c>
      <c r="CJ35" s="595"/>
      <c r="CK35" s="592"/>
      <c r="CL35" s="592"/>
      <c r="CM35" s="596">
        <f t="shared" si="37"/>
        <v>0</v>
      </c>
      <c r="CN35" s="304"/>
      <c r="CO35" s="305"/>
      <c r="CP35" s="305"/>
      <c r="CQ35" s="306">
        <f t="shared" si="38"/>
        <v>0</v>
      </c>
      <c r="CR35" s="590"/>
      <c r="CS35" s="594"/>
      <c r="CT35" s="594"/>
      <c r="CU35" s="306">
        <f t="shared" si="39"/>
        <v>0</v>
      </c>
      <c r="CV35" s="1420"/>
      <c r="CW35" s="1421"/>
      <c r="CX35" s="1421"/>
      <c r="CY35" s="307">
        <f t="shared" ref="CY35" si="80">IF(CX35&gt;0,1,0)</f>
        <v>0</v>
      </c>
      <c r="CZ35" s="308">
        <f t="shared" si="5"/>
        <v>1</v>
      </c>
      <c r="DA35" s="309">
        <f t="shared" si="6"/>
        <v>5</v>
      </c>
      <c r="DB35" s="310">
        <f t="shared" si="6"/>
        <v>27</v>
      </c>
      <c r="DC35" s="311">
        <f t="shared" si="16"/>
        <v>0.375</v>
      </c>
      <c r="DD35" s="301">
        <f t="shared" si="73"/>
        <v>0.37894144144144143</v>
      </c>
      <c r="DE35" s="302">
        <f t="shared" si="74"/>
        <v>0.14598860149057433</v>
      </c>
      <c r="DF35" s="303">
        <f t="shared" si="75"/>
        <v>1</v>
      </c>
      <c r="DG35" s="302">
        <f t="shared" si="9"/>
        <v>0.22222222222222221</v>
      </c>
      <c r="DH35" s="303">
        <f t="shared" si="76"/>
        <v>0.10811016479382828</v>
      </c>
      <c r="DI35" s="302">
        <f>DB35/'Кол-во учащихся ОУ'!D35</f>
        <v>2.8125000000000001E-2</v>
      </c>
      <c r="DJ35" s="303">
        <f t="shared" si="77"/>
        <v>0.15285221418959088</v>
      </c>
    </row>
    <row r="36" spans="1:114" ht="16.5" customHeight="1" x14ac:dyDescent="0.25">
      <c r="A36" s="14">
        <v>5</v>
      </c>
      <c r="B36" s="16">
        <v>31000</v>
      </c>
      <c r="C36" s="21" t="s">
        <v>94</v>
      </c>
      <c r="D36" s="803">
        <v>0</v>
      </c>
      <c r="E36" s="804">
        <v>0</v>
      </c>
      <c r="F36" s="804">
        <v>6</v>
      </c>
      <c r="G36" s="306">
        <f>IF(F36&gt;0,1,0)</f>
        <v>1</v>
      </c>
      <c r="H36" s="890">
        <v>2</v>
      </c>
      <c r="I36" s="891">
        <v>0</v>
      </c>
      <c r="J36" s="891">
        <v>5</v>
      </c>
      <c r="K36" s="306">
        <f>IF(J36&gt;0,1,0)</f>
        <v>1</v>
      </c>
      <c r="L36" s="918"/>
      <c r="M36" s="919"/>
      <c r="N36" s="919"/>
      <c r="O36" s="306">
        <f t="shared" si="67"/>
        <v>0</v>
      </c>
      <c r="P36" s="548"/>
      <c r="Q36" s="549"/>
      <c r="R36" s="549"/>
      <c r="S36" s="306">
        <f t="shared" si="68"/>
        <v>0</v>
      </c>
      <c r="T36" s="304"/>
      <c r="U36" s="305"/>
      <c r="V36" s="305"/>
      <c r="W36" s="306">
        <f t="shared" si="69"/>
        <v>0</v>
      </c>
      <c r="X36" s="548"/>
      <c r="Y36" s="549"/>
      <c r="Z36" s="549"/>
      <c r="AA36" s="306">
        <f t="shared" si="70"/>
        <v>0</v>
      </c>
      <c r="AB36" s="548"/>
      <c r="AC36" s="549"/>
      <c r="AD36" s="549"/>
      <c r="AE36" s="306">
        <f>IF(AD36&gt;0,1,0)</f>
        <v>0</v>
      </c>
      <c r="AF36" s="548"/>
      <c r="AG36" s="549"/>
      <c r="AH36" s="549"/>
      <c r="AI36" s="306">
        <f>IF(AH36&gt;0,1,0)</f>
        <v>0</v>
      </c>
      <c r="AJ36" s="981"/>
      <c r="AK36" s="982"/>
      <c r="AL36" s="982"/>
      <c r="AM36" s="306">
        <f>IF(AL36&gt;0,1,0)</f>
        <v>0</v>
      </c>
      <c r="AN36" s="1029">
        <v>0</v>
      </c>
      <c r="AO36" s="1030">
        <v>0</v>
      </c>
      <c r="AP36" s="1030">
        <v>2</v>
      </c>
      <c r="AQ36" s="306">
        <f>IF(AP36&gt;0,1,0)</f>
        <v>1</v>
      </c>
      <c r="AR36" s="1093"/>
      <c r="AS36" s="1094"/>
      <c r="AT36" s="1094"/>
      <c r="AU36" s="306">
        <f>IF(AT36&gt;0,1,0)</f>
        <v>0</v>
      </c>
      <c r="AV36" s="1117"/>
      <c r="AW36" s="1118"/>
      <c r="AX36" s="1118"/>
      <c r="AY36" s="306">
        <f>IF(AX36&gt;0,1,0)</f>
        <v>0</v>
      </c>
      <c r="AZ36" s="1179">
        <v>0</v>
      </c>
      <c r="BA36" s="1180">
        <v>0</v>
      </c>
      <c r="BB36" s="1180">
        <v>1</v>
      </c>
      <c r="BC36" s="306">
        <f t="shared" si="71"/>
        <v>1</v>
      </c>
      <c r="BD36" s="590"/>
      <c r="BE36" s="594"/>
      <c r="BF36" s="594"/>
      <c r="BG36" s="596">
        <f>IF(BF36&gt;0,1,0)</f>
        <v>0</v>
      </c>
      <c r="BH36" s="1199"/>
      <c r="BI36" s="1200"/>
      <c r="BJ36" s="1200"/>
      <c r="BK36" s="306">
        <f t="shared" si="72"/>
        <v>0</v>
      </c>
      <c r="BL36" s="597"/>
      <c r="BM36" s="594"/>
      <c r="BN36" s="594"/>
      <c r="BO36" s="593">
        <f>IF(BN36&gt;0,1,0)</f>
        <v>0</v>
      </c>
      <c r="BP36" s="1249"/>
      <c r="BQ36" s="1250"/>
      <c r="BR36" s="1250"/>
      <c r="BS36" s="306">
        <f>IF(BR36&gt;0,1,0)</f>
        <v>0</v>
      </c>
      <c r="BT36" s="691"/>
      <c r="BU36" s="692"/>
      <c r="BV36" s="692"/>
      <c r="BW36" s="306">
        <f>IF(BV36&gt;0,1,0)</f>
        <v>0</v>
      </c>
      <c r="BX36" s="1274">
        <v>0</v>
      </c>
      <c r="BY36" s="1275">
        <v>0</v>
      </c>
      <c r="BZ36" s="1275">
        <v>5</v>
      </c>
      <c r="CA36" s="306">
        <f>IF(BZ36&gt;0,1,0)</f>
        <v>1</v>
      </c>
      <c r="CB36" s="1343"/>
      <c r="CC36" s="1344"/>
      <c r="CD36" s="1344"/>
      <c r="CE36" s="306">
        <f>IF(CD36&gt;0,1,0)</f>
        <v>0</v>
      </c>
      <c r="CF36" s="1359"/>
      <c r="CG36" s="1360"/>
      <c r="CH36" s="1360"/>
      <c r="CI36" s="306">
        <f>IF(CH36&gt;0,1,0)</f>
        <v>0</v>
      </c>
      <c r="CJ36" s="595"/>
      <c r="CK36" s="592"/>
      <c r="CL36" s="592"/>
      <c r="CM36" s="596">
        <f>IF(CL36&gt;0,1,0)</f>
        <v>0</v>
      </c>
      <c r="CN36" s="291"/>
      <c r="CO36" s="292"/>
      <c r="CP36" s="292"/>
      <c r="CQ36" s="306">
        <f>IF(CP36&gt;0,1,0)</f>
        <v>0</v>
      </c>
      <c r="CR36" s="590"/>
      <c r="CS36" s="594"/>
      <c r="CT36" s="594"/>
      <c r="CU36" s="306">
        <f>IF(CT36&gt;0,1,0)</f>
        <v>0</v>
      </c>
      <c r="CV36" s="1420"/>
      <c r="CW36" s="1421"/>
      <c r="CX36" s="1421">
        <v>124</v>
      </c>
      <c r="CY36" s="307">
        <f>IF(CX36&gt;0,1,0)</f>
        <v>1</v>
      </c>
      <c r="CZ36" s="308">
        <f t="shared" si="5"/>
        <v>2</v>
      </c>
      <c r="DA36" s="309">
        <f t="shared" si="6"/>
        <v>0</v>
      </c>
      <c r="DB36" s="310">
        <f t="shared" si="6"/>
        <v>143</v>
      </c>
      <c r="DC36" s="311">
        <f t="shared" si="16"/>
        <v>0.375</v>
      </c>
      <c r="DD36" s="312">
        <f t="shared" si="73"/>
        <v>0.37894144144144143</v>
      </c>
      <c r="DE36" s="313">
        <f t="shared" si="74"/>
        <v>0.77319888937600467</v>
      </c>
      <c r="DF36" s="314">
        <f t="shared" si="75"/>
        <v>1</v>
      </c>
      <c r="DG36" s="313">
        <f>(CZ36+DA36)/DB36</f>
        <v>1.3986013986013986E-2</v>
      </c>
      <c r="DH36" s="314">
        <f t="shared" si="76"/>
        <v>0.10811016479382828</v>
      </c>
      <c r="DI36" s="302">
        <f>DB36/'Кол-во учащихся ОУ'!D36</f>
        <v>0.1396484375</v>
      </c>
      <c r="DJ36" s="303">
        <f t="shared" si="77"/>
        <v>0.15285221418959088</v>
      </c>
    </row>
    <row r="37" spans="1:114" ht="16.5" customHeight="1" x14ac:dyDescent="0.25">
      <c r="A37" s="14">
        <v>6</v>
      </c>
      <c r="B37" s="16">
        <v>30130</v>
      </c>
      <c r="C37" s="21" t="s">
        <v>1</v>
      </c>
      <c r="D37" s="803">
        <v>0</v>
      </c>
      <c r="E37" s="804">
        <v>0</v>
      </c>
      <c r="F37" s="804">
        <v>0</v>
      </c>
      <c r="G37" s="306">
        <f t="shared" si="78"/>
        <v>0</v>
      </c>
      <c r="H37" s="890"/>
      <c r="I37" s="891"/>
      <c r="J37" s="891"/>
      <c r="K37" s="306">
        <f t="shared" si="23"/>
        <v>0</v>
      </c>
      <c r="L37" s="918"/>
      <c r="M37" s="919"/>
      <c r="N37" s="919"/>
      <c r="O37" s="306">
        <f t="shared" si="67"/>
        <v>0</v>
      </c>
      <c r="P37" s="548"/>
      <c r="Q37" s="549"/>
      <c r="R37" s="549"/>
      <c r="S37" s="306">
        <f t="shared" si="68"/>
        <v>0</v>
      </c>
      <c r="T37" s="304"/>
      <c r="U37" s="305"/>
      <c r="V37" s="305"/>
      <c r="W37" s="306">
        <f t="shared" si="69"/>
        <v>0</v>
      </c>
      <c r="X37" s="548"/>
      <c r="Y37" s="549"/>
      <c r="Z37" s="549"/>
      <c r="AA37" s="306">
        <f t="shared" si="70"/>
        <v>0</v>
      </c>
      <c r="AB37" s="548"/>
      <c r="AC37" s="549"/>
      <c r="AD37" s="549"/>
      <c r="AE37" s="306">
        <f t="shared" si="24"/>
        <v>0</v>
      </c>
      <c r="AF37" s="548"/>
      <c r="AG37" s="549"/>
      <c r="AH37" s="549"/>
      <c r="AI37" s="306">
        <f t="shared" si="25"/>
        <v>0</v>
      </c>
      <c r="AJ37" s="981"/>
      <c r="AK37" s="982"/>
      <c r="AL37" s="982"/>
      <c r="AM37" s="306">
        <f t="shared" si="26"/>
        <v>0</v>
      </c>
      <c r="AN37" s="1029">
        <v>0</v>
      </c>
      <c r="AO37" s="1030">
        <v>0</v>
      </c>
      <c r="AP37" s="1030">
        <v>2</v>
      </c>
      <c r="AQ37" s="306">
        <f t="shared" si="27"/>
        <v>1</v>
      </c>
      <c r="AR37" s="1093"/>
      <c r="AS37" s="1094"/>
      <c r="AT37" s="1094"/>
      <c r="AU37" s="306">
        <f t="shared" si="28"/>
        <v>0</v>
      </c>
      <c r="AV37" s="1117"/>
      <c r="AW37" s="1118"/>
      <c r="AX37" s="1118"/>
      <c r="AY37" s="306">
        <f t="shared" si="29"/>
        <v>0</v>
      </c>
      <c r="AZ37" s="1179"/>
      <c r="BA37" s="1180"/>
      <c r="BB37" s="1180"/>
      <c r="BC37" s="306">
        <f t="shared" si="71"/>
        <v>0</v>
      </c>
      <c r="BD37" s="590"/>
      <c r="BE37" s="594"/>
      <c r="BF37" s="594"/>
      <c r="BG37" s="596">
        <f t="shared" si="30"/>
        <v>0</v>
      </c>
      <c r="BH37" s="1199"/>
      <c r="BI37" s="1200"/>
      <c r="BJ37" s="1200"/>
      <c r="BK37" s="306">
        <f t="shared" si="72"/>
        <v>0</v>
      </c>
      <c r="BL37" s="591"/>
      <c r="BM37" s="592"/>
      <c r="BN37" s="592"/>
      <c r="BO37" s="593">
        <f t="shared" si="31"/>
        <v>0</v>
      </c>
      <c r="BP37" s="1249"/>
      <c r="BQ37" s="1250"/>
      <c r="BR37" s="1250"/>
      <c r="BS37" s="306">
        <f t="shared" si="32"/>
        <v>0</v>
      </c>
      <c r="BT37" s="691"/>
      <c r="BU37" s="692"/>
      <c r="BV37" s="692"/>
      <c r="BW37" s="306">
        <f t="shared" si="33"/>
        <v>0</v>
      </c>
      <c r="BX37" s="1274">
        <v>0</v>
      </c>
      <c r="BY37" s="1275">
        <v>0</v>
      </c>
      <c r="BZ37" s="1275">
        <v>5</v>
      </c>
      <c r="CA37" s="306">
        <f t="shared" ref="CA37:CA48" si="81">IF(BZ37&gt;0,1,0)</f>
        <v>1</v>
      </c>
      <c r="CB37" s="1343"/>
      <c r="CC37" s="1344"/>
      <c r="CD37" s="1344"/>
      <c r="CE37" s="306">
        <f t="shared" si="35"/>
        <v>0</v>
      </c>
      <c r="CF37" s="1359"/>
      <c r="CG37" s="1360"/>
      <c r="CH37" s="1360"/>
      <c r="CI37" s="306">
        <f t="shared" si="36"/>
        <v>0</v>
      </c>
      <c r="CJ37" s="595"/>
      <c r="CK37" s="592"/>
      <c r="CL37" s="592"/>
      <c r="CM37" s="596">
        <f t="shared" si="37"/>
        <v>0</v>
      </c>
      <c r="CN37" s="291"/>
      <c r="CO37" s="292"/>
      <c r="CP37" s="292"/>
      <c r="CQ37" s="306">
        <f t="shared" si="38"/>
        <v>0</v>
      </c>
      <c r="CR37" s="590"/>
      <c r="CS37" s="594"/>
      <c r="CT37" s="594"/>
      <c r="CU37" s="306">
        <f t="shared" si="39"/>
        <v>0</v>
      </c>
      <c r="CV37" s="1420"/>
      <c r="CW37" s="1421"/>
      <c r="CX37" s="1421"/>
      <c r="CY37" s="307">
        <f t="shared" ref="CY37:CY48" si="82">IF(CX37&gt;0,1,0)</f>
        <v>0</v>
      </c>
      <c r="CZ37" s="308">
        <f t="shared" si="5"/>
        <v>0</v>
      </c>
      <c r="DA37" s="309">
        <f t="shared" si="6"/>
        <v>0</v>
      </c>
      <c r="DB37" s="310">
        <f t="shared" si="6"/>
        <v>7</v>
      </c>
      <c r="DC37" s="311">
        <f t="shared" si="16"/>
        <v>0.125</v>
      </c>
      <c r="DD37" s="312">
        <f t="shared" si="73"/>
        <v>0.37894144144144143</v>
      </c>
      <c r="DE37" s="313">
        <f t="shared" si="74"/>
        <v>3.7848896682741488E-2</v>
      </c>
      <c r="DF37" s="314">
        <f t="shared" si="75"/>
        <v>1</v>
      </c>
      <c r="DG37" s="313">
        <f t="shared" si="9"/>
        <v>0</v>
      </c>
      <c r="DH37" s="314">
        <f t="shared" si="76"/>
        <v>0.10811016479382828</v>
      </c>
      <c r="DI37" s="302">
        <f>DB37/'Кол-во учащихся ОУ'!D37</f>
        <v>1.3565891472868217E-2</v>
      </c>
      <c r="DJ37" s="303">
        <f t="shared" si="77"/>
        <v>0.15285221418959088</v>
      </c>
    </row>
    <row r="38" spans="1:114" ht="16.5" customHeight="1" x14ac:dyDescent="0.25">
      <c r="A38" s="14">
        <v>7</v>
      </c>
      <c r="B38" s="16">
        <v>30160</v>
      </c>
      <c r="C38" s="21" t="s">
        <v>2</v>
      </c>
      <c r="D38" s="803">
        <v>1</v>
      </c>
      <c r="E38" s="804">
        <v>0</v>
      </c>
      <c r="F38" s="804">
        <v>29</v>
      </c>
      <c r="G38" s="306">
        <f t="shared" si="78"/>
        <v>1</v>
      </c>
      <c r="H38" s="890"/>
      <c r="I38" s="891"/>
      <c r="J38" s="891"/>
      <c r="K38" s="306">
        <f t="shared" si="23"/>
        <v>0</v>
      </c>
      <c r="L38" s="918">
        <v>1</v>
      </c>
      <c r="M38" s="919">
        <v>0</v>
      </c>
      <c r="N38" s="919">
        <v>1</v>
      </c>
      <c r="O38" s="306">
        <f t="shared" si="67"/>
        <v>1</v>
      </c>
      <c r="P38" s="548"/>
      <c r="Q38" s="549"/>
      <c r="R38" s="549"/>
      <c r="S38" s="306">
        <f t="shared" si="68"/>
        <v>0</v>
      </c>
      <c r="T38" s="304"/>
      <c r="U38" s="305"/>
      <c r="V38" s="305"/>
      <c r="W38" s="306">
        <f t="shared" si="69"/>
        <v>0</v>
      </c>
      <c r="X38" s="548"/>
      <c r="Y38" s="549"/>
      <c r="Z38" s="549"/>
      <c r="AA38" s="306">
        <f t="shared" si="70"/>
        <v>0</v>
      </c>
      <c r="AB38" s="548"/>
      <c r="AC38" s="549"/>
      <c r="AD38" s="549"/>
      <c r="AE38" s="306">
        <f t="shared" si="24"/>
        <v>0</v>
      </c>
      <c r="AF38" s="548"/>
      <c r="AG38" s="549"/>
      <c r="AH38" s="549"/>
      <c r="AI38" s="306">
        <f t="shared" si="25"/>
        <v>0</v>
      </c>
      <c r="AJ38" s="981"/>
      <c r="AK38" s="982"/>
      <c r="AL38" s="982"/>
      <c r="AM38" s="306">
        <f t="shared" si="26"/>
        <v>0</v>
      </c>
      <c r="AN38" s="1029">
        <v>0</v>
      </c>
      <c r="AO38" s="1030">
        <v>0</v>
      </c>
      <c r="AP38" s="1030">
        <v>2</v>
      </c>
      <c r="AQ38" s="306">
        <f t="shared" si="27"/>
        <v>1</v>
      </c>
      <c r="AR38" s="1093">
        <v>0</v>
      </c>
      <c r="AS38" s="1094">
        <v>0</v>
      </c>
      <c r="AT38" s="1094">
        <v>5</v>
      </c>
      <c r="AU38" s="306">
        <f t="shared" si="28"/>
        <v>1</v>
      </c>
      <c r="AV38" s="1117"/>
      <c r="AW38" s="1118"/>
      <c r="AX38" s="1118"/>
      <c r="AY38" s="306">
        <f t="shared" si="29"/>
        <v>0</v>
      </c>
      <c r="AZ38" s="1179"/>
      <c r="BA38" s="1180"/>
      <c r="BB38" s="1180"/>
      <c r="BC38" s="306">
        <f t="shared" si="71"/>
        <v>0</v>
      </c>
      <c r="BD38" s="590"/>
      <c r="BE38" s="594"/>
      <c r="BF38" s="594"/>
      <c r="BG38" s="596">
        <f t="shared" si="30"/>
        <v>0</v>
      </c>
      <c r="BH38" s="1199"/>
      <c r="BI38" s="1200"/>
      <c r="BJ38" s="1200"/>
      <c r="BK38" s="306">
        <f t="shared" si="72"/>
        <v>0</v>
      </c>
      <c r="BL38" s="597"/>
      <c r="BM38" s="594"/>
      <c r="BN38" s="594"/>
      <c r="BO38" s="593">
        <f t="shared" si="31"/>
        <v>0</v>
      </c>
      <c r="BP38" s="1249"/>
      <c r="BQ38" s="1250"/>
      <c r="BR38" s="1250"/>
      <c r="BS38" s="306">
        <f t="shared" si="32"/>
        <v>0</v>
      </c>
      <c r="BT38" s="691"/>
      <c r="BU38" s="692"/>
      <c r="BV38" s="692"/>
      <c r="BW38" s="306">
        <f t="shared" si="33"/>
        <v>0</v>
      </c>
      <c r="BX38" s="1274">
        <v>0</v>
      </c>
      <c r="BY38" s="1275">
        <v>0</v>
      </c>
      <c r="BZ38" s="1275">
        <v>5</v>
      </c>
      <c r="CA38" s="306">
        <f t="shared" si="81"/>
        <v>1</v>
      </c>
      <c r="CB38" s="1343"/>
      <c r="CC38" s="1344"/>
      <c r="CD38" s="1344"/>
      <c r="CE38" s="306">
        <f t="shared" si="35"/>
        <v>0</v>
      </c>
      <c r="CF38" s="1359"/>
      <c r="CG38" s="1360"/>
      <c r="CH38" s="1360"/>
      <c r="CI38" s="306">
        <f t="shared" si="36"/>
        <v>0</v>
      </c>
      <c r="CJ38" s="595"/>
      <c r="CK38" s="592"/>
      <c r="CL38" s="592"/>
      <c r="CM38" s="596">
        <f t="shared" si="37"/>
        <v>0</v>
      </c>
      <c r="CN38" s="291"/>
      <c r="CO38" s="292"/>
      <c r="CP38" s="292"/>
      <c r="CQ38" s="306">
        <f t="shared" si="38"/>
        <v>0</v>
      </c>
      <c r="CR38" s="590"/>
      <c r="CS38" s="594"/>
      <c r="CT38" s="594"/>
      <c r="CU38" s="306">
        <f t="shared" si="39"/>
        <v>0</v>
      </c>
      <c r="CV38" s="1418"/>
      <c r="CW38" s="1419"/>
      <c r="CX38" s="1419">
        <v>22</v>
      </c>
      <c r="CY38" s="307">
        <f t="shared" si="82"/>
        <v>1</v>
      </c>
      <c r="CZ38" s="308">
        <f t="shared" si="5"/>
        <v>2</v>
      </c>
      <c r="DA38" s="309">
        <f t="shared" si="6"/>
        <v>0</v>
      </c>
      <c r="DB38" s="310">
        <f t="shared" si="6"/>
        <v>64</v>
      </c>
      <c r="DC38" s="311">
        <f t="shared" si="16"/>
        <v>0.375</v>
      </c>
      <c r="DD38" s="312">
        <f t="shared" si="73"/>
        <v>0.37894144144144143</v>
      </c>
      <c r="DE38" s="313">
        <f t="shared" si="74"/>
        <v>0.34604705538506503</v>
      </c>
      <c r="DF38" s="314">
        <f t="shared" si="75"/>
        <v>1</v>
      </c>
      <c r="DG38" s="313">
        <f t="shared" si="9"/>
        <v>3.125E-2</v>
      </c>
      <c r="DH38" s="314">
        <f t="shared" si="76"/>
        <v>0.10811016479382828</v>
      </c>
      <c r="DI38" s="302">
        <f>DB38/'Кол-во учащихся ОУ'!D38</f>
        <v>6.0263653483992465E-2</v>
      </c>
      <c r="DJ38" s="303">
        <f t="shared" si="77"/>
        <v>0.15285221418959088</v>
      </c>
    </row>
    <row r="39" spans="1:114" ht="16.5" customHeight="1" x14ac:dyDescent="0.25">
      <c r="A39" s="14">
        <v>8</v>
      </c>
      <c r="B39" s="16">
        <v>30310</v>
      </c>
      <c r="C39" s="21" t="s">
        <v>21</v>
      </c>
      <c r="D39" s="803">
        <v>1</v>
      </c>
      <c r="E39" s="804">
        <v>0</v>
      </c>
      <c r="F39" s="804">
        <v>10</v>
      </c>
      <c r="G39" s="306">
        <f t="shared" si="78"/>
        <v>1</v>
      </c>
      <c r="H39" s="890"/>
      <c r="I39" s="891"/>
      <c r="J39" s="891"/>
      <c r="K39" s="306">
        <f t="shared" si="23"/>
        <v>0</v>
      </c>
      <c r="L39" s="918"/>
      <c r="M39" s="919"/>
      <c r="N39" s="919"/>
      <c r="O39" s="306">
        <f t="shared" si="67"/>
        <v>0</v>
      </c>
      <c r="P39" s="548"/>
      <c r="Q39" s="549"/>
      <c r="R39" s="549"/>
      <c r="S39" s="306">
        <f t="shared" si="68"/>
        <v>0</v>
      </c>
      <c r="T39" s="304"/>
      <c r="U39" s="305"/>
      <c r="V39" s="305"/>
      <c r="W39" s="306">
        <f t="shared" si="69"/>
        <v>0</v>
      </c>
      <c r="X39" s="548"/>
      <c r="Y39" s="549"/>
      <c r="Z39" s="549"/>
      <c r="AA39" s="306">
        <f t="shared" si="70"/>
        <v>0</v>
      </c>
      <c r="AB39" s="548"/>
      <c r="AC39" s="549"/>
      <c r="AD39" s="549"/>
      <c r="AE39" s="306">
        <f t="shared" si="24"/>
        <v>0</v>
      </c>
      <c r="AF39" s="548"/>
      <c r="AG39" s="549"/>
      <c r="AH39" s="549"/>
      <c r="AI39" s="306">
        <f t="shared" si="25"/>
        <v>0</v>
      </c>
      <c r="AJ39" s="981"/>
      <c r="AK39" s="982"/>
      <c r="AL39" s="982"/>
      <c r="AM39" s="306">
        <f t="shared" si="26"/>
        <v>0</v>
      </c>
      <c r="AN39" s="1029">
        <v>0</v>
      </c>
      <c r="AO39" s="1030">
        <v>0</v>
      </c>
      <c r="AP39" s="1030">
        <v>4</v>
      </c>
      <c r="AQ39" s="306">
        <f t="shared" si="27"/>
        <v>1</v>
      </c>
      <c r="AR39" s="1093"/>
      <c r="AS39" s="1094"/>
      <c r="AT39" s="1094"/>
      <c r="AU39" s="306">
        <f t="shared" si="28"/>
        <v>0</v>
      </c>
      <c r="AV39" s="1117"/>
      <c r="AW39" s="1118"/>
      <c r="AX39" s="1118"/>
      <c r="AY39" s="306">
        <f t="shared" si="29"/>
        <v>0</v>
      </c>
      <c r="AZ39" s="1179"/>
      <c r="BA39" s="1180"/>
      <c r="BB39" s="1180"/>
      <c r="BC39" s="306">
        <f t="shared" si="71"/>
        <v>0</v>
      </c>
      <c r="BD39" s="590"/>
      <c r="BE39" s="594"/>
      <c r="BF39" s="594"/>
      <c r="BG39" s="596">
        <f t="shared" si="30"/>
        <v>0</v>
      </c>
      <c r="BH39" s="1199"/>
      <c r="BI39" s="1200"/>
      <c r="BJ39" s="1200"/>
      <c r="BK39" s="306">
        <f t="shared" si="72"/>
        <v>0</v>
      </c>
      <c r="BL39" s="597"/>
      <c r="BM39" s="594"/>
      <c r="BN39" s="594"/>
      <c r="BO39" s="593">
        <f t="shared" si="31"/>
        <v>0</v>
      </c>
      <c r="BP39" s="1249"/>
      <c r="BQ39" s="1250"/>
      <c r="BR39" s="1250"/>
      <c r="BS39" s="306">
        <f t="shared" si="32"/>
        <v>0</v>
      </c>
      <c r="BT39" s="691"/>
      <c r="BU39" s="692"/>
      <c r="BV39" s="692"/>
      <c r="BW39" s="306">
        <f t="shared" si="33"/>
        <v>0</v>
      </c>
      <c r="BX39" s="1274">
        <v>0</v>
      </c>
      <c r="BY39" s="1275">
        <v>0</v>
      </c>
      <c r="BZ39" s="1275">
        <v>3</v>
      </c>
      <c r="CA39" s="306">
        <f t="shared" si="81"/>
        <v>1</v>
      </c>
      <c r="CB39" s="1343"/>
      <c r="CC39" s="1344"/>
      <c r="CD39" s="1344"/>
      <c r="CE39" s="306">
        <f t="shared" si="35"/>
        <v>0</v>
      </c>
      <c r="CF39" s="1359"/>
      <c r="CG39" s="1360"/>
      <c r="CH39" s="1360"/>
      <c r="CI39" s="306">
        <f t="shared" si="36"/>
        <v>0</v>
      </c>
      <c r="CJ39" s="595"/>
      <c r="CK39" s="592"/>
      <c r="CL39" s="592"/>
      <c r="CM39" s="596">
        <f t="shared" si="37"/>
        <v>0</v>
      </c>
      <c r="CN39" s="291"/>
      <c r="CO39" s="292"/>
      <c r="CP39" s="292"/>
      <c r="CQ39" s="306">
        <f t="shared" si="38"/>
        <v>0</v>
      </c>
      <c r="CR39" s="590"/>
      <c r="CS39" s="594"/>
      <c r="CT39" s="594"/>
      <c r="CU39" s="306">
        <f t="shared" si="39"/>
        <v>0</v>
      </c>
      <c r="CV39" s="1418"/>
      <c r="CW39" s="1419"/>
      <c r="CX39" s="1419">
        <v>104</v>
      </c>
      <c r="CY39" s="307">
        <f t="shared" si="82"/>
        <v>1</v>
      </c>
      <c r="CZ39" s="308">
        <f t="shared" si="5"/>
        <v>1</v>
      </c>
      <c r="DA39" s="309">
        <f t="shared" si="6"/>
        <v>0</v>
      </c>
      <c r="DB39" s="310">
        <f t="shared" si="6"/>
        <v>121</v>
      </c>
      <c r="DC39" s="311">
        <f t="shared" si="16"/>
        <v>0.25</v>
      </c>
      <c r="DD39" s="312">
        <f t="shared" si="73"/>
        <v>0.37894144144144143</v>
      </c>
      <c r="DE39" s="313">
        <f t="shared" si="74"/>
        <v>0.65424521408738856</v>
      </c>
      <c r="DF39" s="314">
        <f t="shared" si="75"/>
        <v>1</v>
      </c>
      <c r="DG39" s="313">
        <f t="shared" si="9"/>
        <v>8.2644628099173556E-3</v>
      </c>
      <c r="DH39" s="314">
        <f t="shared" si="76"/>
        <v>0.10811016479382828</v>
      </c>
      <c r="DI39" s="302">
        <f>DB39/'Кол-во учащихся ОУ'!D39</f>
        <v>0.20934256055363321</v>
      </c>
      <c r="DJ39" s="303">
        <f t="shared" si="77"/>
        <v>0.15285221418959088</v>
      </c>
    </row>
    <row r="40" spans="1:114" ht="16.5" customHeight="1" x14ac:dyDescent="0.25">
      <c r="A40" s="14">
        <v>9</v>
      </c>
      <c r="B40" s="16">
        <v>30440</v>
      </c>
      <c r="C40" s="21" t="s">
        <v>22</v>
      </c>
      <c r="D40" s="803">
        <v>0</v>
      </c>
      <c r="E40" s="804">
        <v>1</v>
      </c>
      <c r="F40" s="804">
        <v>8</v>
      </c>
      <c r="G40" s="306">
        <f t="shared" si="78"/>
        <v>1</v>
      </c>
      <c r="H40" s="890"/>
      <c r="I40" s="891"/>
      <c r="J40" s="891"/>
      <c r="K40" s="306">
        <f t="shared" si="23"/>
        <v>0</v>
      </c>
      <c r="L40" s="918">
        <v>1</v>
      </c>
      <c r="M40" s="919">
        <v>0</v>
      </c>
      <c r="N40" s="919">
        <v>1</v>
      </c>
      <c r="O40" s="306">
        <f t="shared" si="67"/>
        <v>1</v>
      </c>
      <c r="P40" s="548"/>
      <c r="Q40" s="549"/>
      <c r="R40" s="549"/>
      <c r="S40" s="306">
        <f t="shared" si="68"/>
        <v>0</v>
      </c>
      <c r="T40" s="304"/>
      <c r="U40" s="305"/>
      <c r="V40" s="305"/>
      <c r="W40" s="306">
        <f t="shared" si="69"/>
        <v>0</v>
      </c>
      <c r="X40" s="548"/>
      <c r="Y40" s="549"/>
      <c r="Z40" s="549"/>
      <c r="AA40" s="306">
        <f t="shared" si="70"/>
        <v>0</v>
      </c>
      <c r="AB40" s="548"/>
      <c r="AC40" s="549"/>
      <c r="AD40" s="549"/>
      <c r="AE40" s="306">
        <f t="shared" si="24"/>
        <v>0</v>
      </c>
      <c r="AF40" s="548"/>
      <c r="AG40" s="549"/>
      <c r="AH40" s="549"/>
      <c r="AI40" s="306">
        <f t="shared" si="25"/>
        <v>0</v>
      </c>
      <c r="AJ40" s="981"/>
      <c r="AK40" s="982"/>
      <c r="AL40" s="982"/>
      <c r="AM40" s="306">
        <f t="shared" si="26"/>
        <v>0</v>
      </c>
      <c r="AN40" s="1029">
        <v>0</v>
      </c>
      <c r="AO40" s="1030">
        <v>0</v>
      </c>
      <c r="AP40" s="1030">
        <v>2</v>
      </c>
      <c r="AQ40" s="306">
        <f t="shared" si="27"/>
        <v>1</v>
      </c>
      <c r="AR40" s="1093"/>
      <c r="AS40" s="1094"/>
      <c r="AT40" s="1094"/>
      <c r="AU40" s="306">
        <f t="shared" si="28"/>
        <v>0</v>
      </c>
      <c r="AV40" s="1117">
        <v>0</v>
      </c>
      <c r="AW40" s="1118">
        <v>0</v>
      </c>
      <c r="AX40" s="1118">
        <v>1</v>
      </c>
      <c r="AY40" s="306">
        <f t="shared" si="29"/>
        <v>1</v>
      </c>
      <c r="AZ40" s="1179"/>
      <c r="BA40" s="1180"/>
      <c r="BB40" s="1180"/>
      <c r="BC40" s="306">
        <f t="shared" si="71"/>
        <v>0</v>
      </c>
      <c r="BD40" s="590"/>
      <c r="BE40" s="594"/>
      <c r="BF40" s="594"/>
      <c r="BG40" s="596">
        <f t="shared" si="30"/>
        <v>0</v>
      </c>
      <c r="BH40" s="1199"/>
      <c r="BI40" s="1200"/>
      <c r="BJ40" s="1200"/>
      <c r="BK40" s="306">
        <f t="shared" si="72"/>
        <v>0</v>
      </c>
      <c r="BL40" s="597"/>
      <c r="BM40" s="594"/>
      <c r="BN40" s="594"/>
      <c r="BO40" s="593">
        <f t="shared" si="31"/>
        <v>0</v>
      </c>
      <c r="BP40" s="1249"/>
      <c r="BQ40" s="1250"/>
      <c r="BR40" s="1250"/>
      <c r="BS40" s="306">
        <f t="shared" si="32"/>
        <v>0</v>
      </c>
      <c r="BT40" s="691"/>
      <c r="BU40" s="692"/>
      <c r="BV40" s="692"/>
      <c r="BW40" s="306">
        <f t="shared" si="33"/>
        <v>0</v>
      </c>
      <c r="BX40" s="1274">
        <v>0</v>
      </c>
      <c r="BY40" s="1275">
        <v>0</v>
      </c>
      <c r="BZ40" s="1275">
        <v>4</v>
      </c>
      <c r="CA40" s="306">
        <f t="shared" si="81"/>
        <v>1</v>
      </c>
      <c r="CB40" s="1343"/>
      <c r="CC40" s="1344"/>
      <c r="CD40" s="1344"/>
      <c r="CE40" s="306">
        <f t="shared" si="35"/>
        <v>0</v>
      </c>
      <c r="CF40" s="1359"/>
      <c r="CG40" s="1360"/>
      <c r="CH40" s="1360"/>
      <c r="CI40" s="306">
        <f t="shared" si="36"/>
        <v>0</v>
      </c>
      <c r="CJ40" s="595"/>
      <c r="CK40" s="592"/>
      <c r="CL40" s="592"/>
      <c r="CM40" s="596">
        <f t="shared" si="37"/>
        <v>0</v>
      </c>
      <c r="CN40" s="291"/>
      <c r="CO40" s="292"/>
      <c r="CP40" s="292"/>
      <c r="CQ40" s="306">
        <f t="shared" si="38"/>
        <v>0</v>
      </c>
      <c r="CR40" s="590"/>
      <c r="CS40" s="594"/>
      <c r="CT40" s="594"/>
      <c r="CU40" s="306">
        <f t="shared" si="39"/>
        <v>0</v>
      </c>
      <c r="CV40" s="1420"/>
      <c r="CW40" s="1421"/>
      <c r="CX40" s="1421"/>
      <c r="CY40" s="307">
        <f t="shared" si="82"/>
        <v>0</v>
      </c>
      <c r="CZ40" s="308">
        <f t="shared" si="5"/>
        <v>1</v>
      </c>
      <c r="DA40" s="309">
        <f t="shared" si="6"/>
        <v>1</v>
      </c>
      <c r="DB40" s="310">
        <f t="shared" si="6"/>
        <v>16</v>
      </c>
      <c r="DC40" s="311">
        <f t="shared" si="16"/>
        <v>0.3125</v>
      </c>
      <c r="DD40" s="312">
        <f t="shared" si="73"/>
        <v>0.37894144144144143</v>
      </c>
      <c r="DE40" s="313">
        <f t="shared" si="74"/>
        <v>8.6511763846266257E-2</v>
      </c>
      <c r="DF40" s="314">
        <f t="shared" si="75"/>
        <v>1</v>
      </c>
      <c r="DG40" s="313">
        <f t="shared" si="9"/>
        <v>0.125</v>
      </c>
      <c r="DH40" s="314">
        <f t="shared" si="76"/>
        <v>0.10811016479382828</v>
      </c>
      <c r="DI40" s="302">
        <f>DB40/'Кол-во учащихся ОУ'!D40</f>
        <v>1.9300361881785282E-2</v>
      </c>
      <c r="DJ40" s="303">
        <f t="shared" si="77"/>
        <v>0.15285221418959088</v>
      </c>
    </row>
    <row r="41" spans="1:114" ht="16.5" customHeight="1" x14ac:dyDescent="0.25">
      <c r="A41" s="798">
        <v>10</v>
      </c>
      <c r="B41" s="16">
        <v>30500</v>
      </c>
      <c r="C41" s="21" t="s">
        <v>24</v>
      </c>
      <c r="D41" s="803">
        <v>0</v>
      </c>
      <c r="E41" s="804">
        <v>0</v>
      </c>
      <c r="F41" s="804">
        <v>0</v>
      </c>
      <c r="G41" s="306">
        <f t="shared" si="78"/>
        <v>0</v>
      </c>
      <c r="H41" s="890"/>
      <c r="I41" s="891"/>
      <c r="J41" s="891"/>
      <c r="K41" s="306">
        <f t="shared" si="23"/>
        <v>0</v>
      </c>
      <c r="L41" s="918"/>
      <c r="M41" s="919"/>
      <c r="N41" s="919"/>
      <c r="O41" s="306">
        <f t="shared" si="67"/>
        <v>0</v>
      </c>
      <c r="P41" s="548"/>
      <c r="Q41" s="549"/>
      <c r="R41" s="549"/>
      <c r="S41" s="306">
        <f t="shared" si="68"/>
        <v>0</v>
      </c>
      <c r="T41" s="304"/>
      <c r="U41" s="305"/>
      <c r="V41" s="305"/>
      <c r="W41" s="306">
        <f t="shared" si="69"/>
        <v>0</v>
      </c>
      <c r="X41" s="548"/>
      <c r="Y41" s="549"/>
      <c r="Z41" s="549"/>
      <c r="AA41" s="306">
        <f t="shared" si="70"/>
        <v>0</v>
      </c>
      <c r="AB41" s="548"/>
      <c r="AC41" s="549"/>
      <c r="AD41" s="549"/>
      <c r="AE41" s="306">
        <f t="shared" si="24"/>
        <v>0</v>
      </c>
      <c r="AF41" s="548"/>
      <c r="AG41" s="549"/>
      <c r="AH41" s="549"/>
      <c r="AI41" s="306">
        <f t="shared" si="25"/>
        <v>0</v>
      </c>
      <c r="AJ41" s="981"/>
      <c r="AK41" s="982"/>
      <c r="AL41" s="982"/>
      <c r="AM41" s="306">
        <f t="shared" si="26"/>
        <v>0</v>
      </c>
      <c r="AN41" s="1029">
        <v>0</v>
      </c>
      <c r="AO41" s="1030">
        <v>0</v>
      </c>
      <c r="AP41" s="1030">
        <v>2</v>
      </c>
      <c r="AQ41" s="306">
        <f t="shared" si="27"/>
        <v>1</v>
      </c>
      <c r="AR41" s="1093"/>
      <c r="AS41" s="1094"/>
      <c r="AT41" s="1094"/>
      <c r="AU41" s="306">
        <f t="shared" si="28"/>
        <v>0</v>
      </c>
      <c r="AV41" s="1117"/>
      <c r="AW41" s="1118"/>
      <c r="AX41" s="1118"/>
      <c r="AY41" s="306">
        <f t="shared" si="29"/>
        <v>0</v>
      </c>
      <c r="AZ41" s="1179"/>
      <c r="BA41" s="1180"/>
      <c r="BB41" s="1180"/>
      <c r="BC41" s="306">
        <f t="shared" si="71"/>
        <v>0</v>
      </c>
      <c r="BD41" s="590"/>
      <c r="BE41" s="594"/>
      <c r="BF41" s="594"/>
      <c r="BG41" s="596">
        <f t="shared" si="30"/>
        <v>0</v>
      </c>
      <c r="BH41" s="1199"/>
      <c r="BI41" s="1200"/>
      <c r="BJ41" s="1200"/>
      <c r="BK41" s="306">
        <f t="shared" si="72"/>
        <v>0</v>
      </c>
      <c r="BL41" s="591"/>
      <c r="BM41" s="592"/>
      <c r="BN41" s="592"/>
      <c r="BO41" s="593">
        <f t="shared" si="31"/>
        <v>0</v>
      </c>
      <c r="BP41" s="1249"/>
      <c r="BQ41" s="1250"/>
      <c r="BR41" s="1250"/>
      <c r="BS41" s="306">
        <f t="shared" si="32"/>
        <v>0</v>
      </c>
      <c r="BT41" s="691"/>
      <c r="BU41" s="692"/>
      <c r="BV41" s="692"/>
      <c r="BW41" s="306">
        <f t="shared" si="33"/>
        <v>0</v>
      </c>
      <c r="BX41" s="1274">
        <v>0</v>
      </c>
      <c r="BY41" s="1275">
        <v>0</v>
      </c>
      <c r="BZ41" s="1275">
        <v>1</v>
      </c>
      <c r="CA41" s="306">
        <f t="shared" si="81"/>
        <v>1</v>
      </c>
      <c r="CB41" s="1343"/>
      <c r="CC41" s="1344"/>
      <c r="CD41" s="1344"/>
      <c r="CE41" s="306">
        <f t="shared" si="35"/>
        <v>0</v>
      </c>
      <c r="CF41" s="1359"/>
      <c r="CG41" s="1360"/>
      <c r="CH41" s="1360"/>
      <c r="CI41" s="306">
        <f t="shared" si="36"/>
        <v>0</v>
      </c>
      <c r="CJ41" s="595"/>
      <c r="CK41" s="592"/>
      <c r="CL41" s="592"/>
      <c r="CM41" s="596">
        <f t="shared" si="37"/>
        <v>0</v>
      </c>
      <c r="CN41" s="291"/>
      <c r="CO41" s="292"/>
      <c r="CP41" s="292"/>
      <c r="CQ41" s="306">
        <f t="shared" si="38"/>
        <v>0</v>
      </c>
      <c r="CR41" s="590"/>
      <c r="CS41" s="594"/>
      <c r="CT41" s="594"/>
      <c r="CU41" s="306">
        <f t="shared" si="39"/>
        <v>0</v>
      </c>
      <c r="CV41" s="1420"/>
      <c r="CW41" s="1421"/>
      <c r="CX41" s="1421"/>
      <c r="CY41" s="307">
        <f t="shared" si="82"/>
        <v>0</v>
      </c>
      <c r="CZ41" s="308">
        <f t="shared" si="5"/>
        <v>0</v>
      </c>
      <c r="DA41" s="309">
        <f t="shared" si="6"/>
        <v>0</v>
      </c>
      <c r="DB41" s="310">
        <f t="shared" si="6"/>
        <v>3</v>
      </c>
      <c r="DC41" s="311">
        <f t="shared" si="16"/>
        <v>0.125</v>
      </c>
      <c r="DD41" s="312">
        <f t="shared" si="73"/>
        <v>0.37894144144144143</v>
      </c>
      <c r="DE41" s="313">
        <f t="shared" si="74"/>
        <v>1.6220955721174924E-2</v>
      </c>
      <c r="DF41" s="314">
        <f t="shared" si="75"/>
        <v>1</v>
      </c>
      <c r="DG41" s="313">
        <f t="shared" si="9"/>
        <v>0</v>
      </c>
      <c r="DH41" s="314">
        <f t="shared" si="76"/>
        <v>0.10811016479382828</v>
      </c>
      <c r="DI41" s="302">
        <f>DB41/'Кол-во учащихся ОУ'!D42</f>
        <v>7.481296758104738E-3</v>
      </c>
      <c r="DJ41" s="303">
        <f t="shared" si="77"/>
        <v>0.15285221418959088</v>
      </c>
    </row>
    <row r="42" spans="1:114" ht="16.5" customHeight="1" x14ac:dyDescent="0.25">
      <c r="A42" s="798">
        <v>11</v>
      </c>
      <c r="B42" s="16">
        <v>30530</v>
      </c>
      <c r="C42" s="21" t="s">
        <v>26</v>
      </c>
      <c r="D42" s="803">
        <v>0</v>
      </c>
      <c r="E42" s="804">
        <v>0</v>
      </c>
      <c r="F42" s="804">
        <v>5</v>
      </c>
      <c r="G42" s="306">
        <f t="shared" si="78"/>
        <v>1</v>
      </c>
      <c r="H42" s="890"/>
      <c r="I42" s="891"/>
      <c r="J42" s="891"/>
      <c r="K42" s="306">
        <f t="shared" si="23"/>
        <v>0</v>
      </c>
      <c r="L42" s="918"/>
      <c r="M42" s="919"/>
      <c r="N42" s="919"/>
      <c r="O42" s="306">
        <f t="shared" si="67"/>
        <v>0</v>
      </c>
      <c r="P42" s="548"/>
      <c r="Q42" s="549"/>
      <c r="R42" s="549"/>
      <c r="S42" s="306">
        <f t="shared" si="68"/>
        <v>0</v>
      </c>
      <c r="T42" s="304"/>
      <c r="U42" s="305"/>
      <c r="V42" s="305"/>
      <c r="W42" s="306">
        <f t="shared" si="69"/>
        <v>0</v>
      </c>
      <c r="X42" s="548"/>
      <c r="Y42" s="549"/>
      <c r="Z42" s="549"/>
      <c r="AA42" s="306">
        <f t="shared" si="70"/>
        <v>0</v>
      </c>
      <c r="AB42" s="548"/>
      <c r="AC42" s="549"/>
      <c r="AD42" s="549"/>
      <c r="AE42" s="306">
        <f t="shared" si="24"/>
        <v>0</v>
      </c>
      <c r="AF42" s="548"/>
      <c r="AG42" s="549"/>
      <c r="AH42" s="549"/>
      <c r="AI42" s="306">
        <f t="shared" si="25"/>
        <v>0</v>
      </c>
      <c r="AJ42" s="981"/>
      <c r="AK42" s="982"/>
      <c r="AL42" s="982"/>
      <c r="AM42" s="306">
        <f t="shared" si="26"/>
        <v>0</v>
      </c>
      <c r="AN42" s="1029">
        <v>0</v>
      </c>
      <c r="AO42" s="1030">
        <v>1</v>
      </c>
      <c r="AP42" s="1030">
        <v>1</v>
      </c>
      <c r="AQ42" s="306">
        <f t="shared" si="27"/>
        <v>1</v>
      </c>
      <c r="AR42" s="1093"/>
      <c r="AS42" s="1094"/>
      <c r="AT42" s="1094"/>
      <c r="AU42" s="306">
        <f t="shared" si="28"/>
        <v>0</v>
      </c>
      <c r="AV42" s="1117"/>
      <c r="AW42" s="1118"/>
      <c r="AX42" s="1118"/>
      <c r="AY42" s="306">
        <f t="shared" si="29"/>
        <v>0</v>
      </c>
      <c r="AZ42" s="1179"/>
      <c r="BA42" s="1180"/>
      <c r="BB42" s="1180"/>
      <c r="BC42" s="306">
        <f t="shared" si="71"/>
        <v>0</v>
      </c>
      <c r="BD42" s="590"/>
      <c r="BE42" s="594"/>
      <c r="BF42" s="594"/>
      <c r="BG42" s="596">
        <f t="shared" si="30"/>
        <v>0</v>
      </c>
      <c r="BH42" s="1199"/>
      <c r="BI42" s="1200"/>
      <c r="BJ42" s="1200"/>
      <c r="BK42" s="306">
        <f t="shared" si="72"/>
        <v>0</v>
      </c>
      <c r="BL42" s="597"/>
      <c r="BM42" s="594"/>
      <c r="BN42" s="594"/>
      <c r="BO42" s="593">
        <f t="shared" si="31"/>
        <v>0</v>
      </c>
      <c r="BP42" s="1249"/>
      <c r="BQ42" s="1250"/>
      <c r="BR42" s="1250"/>
      <c r="BS42" s="306">
        <f t="shared" si="32"/>
        <v>0</v>
      </c>
      <c r="BT42" s="691"/>
      <c r="BU42" s="692"/>
      <c r="BV42" s="692"/>
      <c r="BW42" s="306">
        <f t="shared" si="33"/>
        <v>0</v>
      </c>
      <c r="BX42" s="1274">
        <v>0</v>
      </c>
      <c r="BY42" s="1275">
        <v>0</v>
      </c>
      <c r="BZ42" s="1275">
        <v>5</v>
      </c>
      <c r="CA42" s="306">
        <f t="shared" si="81"/>
        <v>1</v>
      </c>
      <c r="CB42" s="1343"/>
      <c r="CC42" s="1344"/>
      <c r="CD42" s="1344"/>
      <c r="CE42" s="306">
        <f t="shared" si="35"/>
        <v>0</v>
      </c>
      <c r="CF42" s="1359"/>
      <c r="CG42" s="1360"/>
      <c r="CH42" s="1360"/>
      <c r="CI42" s="306">
        <f t="shared" si="36"/>
        <v>0</v>
      </c>
      <c r="CJ42" s="595"/>
      <c r="CK42" s="592"/>
      <c r="CL42" s="592"/>
      <c r="CM42" s="596">
        <f t="shared" si="37"/>
        <v>0</v>
      </c>
      <c r="CN42" s="291"/>
      <c r="CO42" s="292"/>
      <c r="CP42" s="292"/>
      <c r="CQ42" s="306">
        <f t="shared" si="38"/>
        <v>0</v>
      </c>
      <c r="CR42" s="590"/>
      <c r="CS42" s="594"/>
      <c r="CT42" s="594"/>
      <c r="CU42" s="306">
        <f t="shared" si="39"/>
        <v>0</v>
      </c>
      <c r="CV42" s="1420"/>
      <c r="CW42" s="1421"/>
      <c r="CX42" s="1421"/>
      <c r="CY42" s="307">
        <f t="shared" si="82"/>
        <v>0</v>
      </c>
      <c r="CZ42" s="308">
        <f t="shared" si="5"/>
        <v>0</v>
      </c>
      <c r="DA42" s="309">
        <f t="shared" si="6"/>
        <v>1</v>
      </c>
      <c r="DB42" s="310">
        <f t="shared" si="6"/>
        <v>11</v>
      </c>
      <c r="DC42" s="311">
        <f t="shared" si="16"/>
        <v>0.1875</v>
      </c>
      <c r="DD42" s="312">
        <f t="shared" si="73"/>
        <v>0.37894144144144143</v>
      </c>
      <c r="DE42" s="313">
        <f t="shared" si="74"/>
        <v>5.9476837644308056E-2</v>
      </c>
      <c r="DF42" s="314">
        <f t="shared" si="75"/>
        <v>1</v>
      </c>
      <c r="DG42" s="313">
        <f t="shared" si="9"/>
        <v>9.0909090909090912E-2</v>
      </c>
      <c r="DH42" s="314">
        <f t="shared" si="76"/>
        <v>0.10811016479382828</v>
      </c>
      <c r="DI42" s="302">
        <f>DB42/'Кол-во учащихся ОУ'!D43</f>
        <v>7.5187969924812026E-3</v>
      </c>
      <c r="DJ42" s="303">
        <f t="shared" si="77"/>
        <v>0.15285221418959088</v>
      </c>
    </row>
    <row r="43" spans="1:114" ht="16.5" customHeight="1" x14ac:dyDescent="0.25">
      <c r="A43" s="798">
        <v>12</v>
      </c>
      <c r="B43" s="16">
        <v>30640</v>
      </c>
      <c r="C43" s="21" t="s">
        <v>29</v>
      </c>
      <c r="D43" s="803">
        <v>0</v>
      </c>
      <c r="E43" s="804">
        <v>1</v>
      </c>
      <c r="F43" s="804">
        <v>19</v>
      </c>
      <c r="G43" s="306">
        <f t="shared" si="78"/>
        <v>1</v>
      </c>
      <c r="H43" s="890">
        <v>1</v>
      </c>
      <c r="I43" s="891">
        <v>0</v>
      </c>
      <c r="J43" s="891">
        <v>3</v>
      </c>
      <c r="K43" s="306">
        <f t="shared" si="23"/>
        <v>1</v>
      </c>
      <c r="L43" s="918">
        <v>0</v>
      </c>
      <c r="M43" s="919">
        <v>0</v>
      </c>
      <c r="N43" s="919">
        <v>4</v>
      </c>
      <c r="O43" s="306">
        <f t="shared" si="67"/>
        <v>1</v>
      </c>
      <c r="P43" s="548"/>
      <c r="Q43" s="549"/>
      <c r="R43" s="549"/>
      <c r="S43" s="306">
        <f t="shared" si="68"/>
        <v>0</v>
      </c>
      <c r="T43" s="304"/>
      <c r="U43" s="305"/>
      <c r="V43" s="305"/>
      <c r="W43" s="306">
        <f t="shared" si="69"/>
        <v>0</v>
      </c>
      <c r="X43" s="548"/>
      <c r="Y43" s="549"/>
      <c r="Z43" s="549"/>
      <c r="AA43" s="306">
        <f t="shared" si="70"/>
        <v>0</v>
      </c>
      <c r="AB43" s="548"/>
      <c r="AC43" s="549"/>
      <c r="AD43" s="549"/>
      <c r="AE43" s="306">
        <f t="shared" si="24"/>
        <v>0</v>
      </c>
      <c r="AF43" s="548"/>
      <c r="AG43" s="549"/>
      <c r="AH43" s="549"/>
      <c r="AI43" s="306">
        <f t="shared" si="25"/>
        <v>0</v>
      </c>
      <c r="AJ43" s="981"/>
      <c r="AK43" s="982"/>
      <c r="AL43" s="982"/>
      <c r="AM43" s="306">
        <f t="shared" si="26"/>
        <v>0</v>
      </c>
      <c r="AN43" s="1029">
        <v>0</v>
      </c>
      <c r="AO43" s="1030">
        <v>0</v>
      </c>
      <c r="AP43" s="1030">
        <v>2</v>
      </c>
      <c r="AQ43" s="306">
        <f t="shared" si="27"/>
        <v>1</v>
      </c>
      <c r="AR43" s="1093">
        <v>0</v>
      </c>
      <c r="AS43" s="1094">
        <v>0</v>
      </c>
      <c r="AT43" s="1094">
        <v>11</v>
      </c>
      <c r="AU43" s="306">
        <f t="shared" si="28"/>
        <v>1</v>
      </c>
      <c r="AV43" s="1117"/>
      <c r="AW43" s="1118"/>
      <c r="AX43" s="1118"/>
      <c r="AY43" s="306">
        <f t="shared" si="29"/>
        <v>0</v>
      </c>
      <c r="AZ43" s="1179">
        <v>0</v>
      </c>
      <c r="BA43" s="1180">
        <v>0</v>
      </c>
      <c r="BB43" s="1180">
        <v>3</v>
      </c>
      <c r="BC43" s="306">
        <f t="shared" si="71"/>
        <v>1</v>
      </c>
      <c r="BD43" s="590"/>
      <c r="BE43" s="594"/>
      <c r="BF43" s="594"/>
      <c r="BG43" s="596">
        <f t="shared" si="30"/>
        <v>0</v>
      </c>
      <c r="BH43" s="1199"/>
      <c r="BI43" s="1200"/>
      <c r="BJ43" s="1200"/>
      <c r="BK43" s="306">
        <f t="shared" si="72"/>
        <v>0</v>
      </c>
      <c r="BL43" s="597"/>
      <c r="BM43" s="594"/>
      <c r="BN43" s="594"/>
      <c r="BO43" s="593">
        <f t="shared" si="31"/>
        <v>0</v>
      </c>
      <c r="BP43" s="1249">
        <v>0</v>
      </c>
      <c r="BQ43" s="1250">
        <v>1</v>
      </c>
      <c r="BR43" s="1250">
        <v>1</v>
      </c>
      <c r="BS43" s="306">
        <f t="shared" si="32"/>
        <v>1</v>
      </c>
      <c r="BT43" s="691"/>
      <c r="BU43" s="692"/>
      <c r="BV43" s="692"/>
      <c r="BW43" s="306">
        <f t="shared" si="33"/>
        <v>0</v>
      </c>
      <c r="BX43" s="1274">
        <v>0</v>
      </c>
      <c r="BY43" s="1275">
        <v>1</v>
      </c>
      <c r="BZ43" s="1275">
        <v>3</v>
      </c>
      <c r="CA43" s="306">
        <f t="shared" si="81"/>
        <v>1</v>
      </c>
      <c r="CB43" s="1343">
        <v>0</v>
      </c>
      <c r="CC43" s="1344">
        <v>0</v>
      </c>
      <c r="CD43" s="1344">
        <v>1</v>
      </c>
      <c r="CE43" s="306">
        <f t="shared" si="35"/>
        <v>1</v>
      </c>
      <c r="CF43" s="1359"/>
      <c r="CG43" s="1360"/>
      <c r="CH43" s="1360"/>
      <c r="CI43" s="306">
        <f t="shared" si="36"/>
        <v>0</v>
      </c>
      <c r="CJ43" s="595"/>
      <c r="CK43" s="592"/>
      <c r="CL43" s="592"/>
      <c r="CM43" s="596">
        <f t="shared" si="37"/>
        <v>0</v>
      </c>
      <c r="CN43" s="291"/>
      <c r="CO43" s="292"/>
      <c r="CP43" s="292"/>
      <c r="CQ43" s="306">
        <f t="shared" si="38"/>
        <v>0</v>
      </c>
      <c r="CR43" s="590"/>
      <c r="CS43" s="594"/>
      <c r="CT43" s="594"/>
      <c r="CU43" s="306">
        <f t="shared" si="39"/>
        <v>0</v>
      </c>
      <c r="CV43" s="1418"/>
      <c r="CW43" s="1419"/>
      <c r="CX43" s="1419">
        <v>224</v>
      </c>
      <c r="CY43" s="307">
        <f t="shared" si="82"/>
        <v>1</v>
      </c>
      <c r="CZ43" s="308">
        <f t="shared" si="5"/>
        <v>1</v>
      </c>
      <c r="DA43" s="309">
        <f t="shared" si="6"/>
        <v>3</v>
      </c>
      <c r="DB43" s="310">
        <f t="shared" si="6"/>
        <v>271</v>
      </c>
      <c r="DC43" s="311">
        <f t="shared" si="16"/>
        <v>0.625</v>
      </c>
      <c r="DD43" s="312">
        <f t="shared" si="73"/>
        <v>0.37894144144144143</v>
      </c>
      <c r="DE43" s="313">
        <f t="shared" si="74"/>
        <v>1.4652930001461348</v>
      </c>
      <c r="DF43" s="314">
        <f t="shared" si="75"/>
        <v>1</v>
      </c>
      <c r="DG43" s="313">
        <f t="shared" si="9"/>
        <v>1.4760147601476014E-2</v>
      </c>
      <c r="DH43" s="314">
        <f t="shared" si="76"/>
        <v>0.10811016479382828</v>
      </c>
      <c r="DI43" s="302">
        <f>DB43/'Кол-во учащихся ОУ'!D44</f>
        <v>0.2942453854505972</v>
      </c>
      <c r="DJ43" s="303">
        <f t="shared" si="77"/>
        <v>0.15285221418959088</v>
      </c>
    </row>
    <row r="44" spans="1:114" ht="16.5" customHeight="1" x14ac:dyDescent="0.25">
      <c r="A44" s="798">
        <v>13</v>
      </c>
      <c r="B44" s="16">
        <v>30650</v>
      </c>
      <c r="C44" s="21" t="s">
        <v>30</v>
      </c>
      <c r="D44" s="803">
        <v>0</v>
      </c>
      <c r="E44" s="804">
        <v>0</v>
      </c>
      <c r="F44" s="804">
        <v>8</v>
      </c>
      <c r="G44" s="306">
        <f t="shared" si="78"/>
        <v>1</v>
      </c>
      <c r="H44" s="890"/>
      <c r="I44" s="891"/>
      <c r="J44" s="891"/>
      <c r="K44" s="306">
        <f t="shared" si="23"/>
        <v>0</v>
      </c>
      <c r="L44" s="918"/>
      <c r="M44" s="919"/>
      <c r="N44" s="919"/>
      <c r="O44" s="306">
        <f t="shared" si="67"/>
        <v>0</v>
      </c>
      <c r="P44" s="548"/>
      <c r="Q44" s="549"/>
      <c r="R44" s="549"/>
      <c r="S44" s="306">
        <f t="shared" si="68"/>
        <v>0</v>
      </c>
      <c r="T44" s="304"/>
      <c r="U44" s="305"/>
      <c r="V44" s="305"/>
      <c r="W44" s="306">
        <f t="shared" si="69"/>
        <v>0</v>
      </c>
      <c r="X44" s="548"/>
      <c r="Y44" s="549"/>
      <c r="Z44" s="549"/>
      <c r="AA44" s="306">
        <f t="shared" si="70"/>
        <v>0</v>
      </c>
      <c r="AB44" s="548"/>
      <c r="AC44" s="549"/>
      <c r="AD44" s="549"/>
      <c r="AE44" s="306">
        <f t="shared" si="24"/>
        <v>0</v>
      </c>
      <c r="AF44" s="548"/>
      <c r="AG44" s="549"/>
      <c r="AH44" s="549"/>
      <c r="AI44" s="306">
        <f t="shared" si="25"/>
        <v>0</v>
      </c>
      <c r="AJ44" s="981"/>
      <c r="AK44" s="982"/>
      <c r="AL44" s="982"/>
      <c r="AM44" s="306">
        <f t="shared" si="26"/>
        <v>0</v>
      </c>
      <c r="AN44" s="1029">
        <v>0</v>
      </c>
      <c r="AO44" s="1030">
        <v>0</v>
      </c>
      <c r="AP44" s="1030">
        <v>2</v>
      </c>
      <c r="AQ44" s="306">
        <f t="shared" si="27"/>
        <v>1</v>
      </c>
      <c r="AR44" s="1093"/>
      <c r="AS44" s="1094"/>
      <c r="AT44" s="1094"/>
      <c r="AU44" s="306">
        <f t="shared" si="28"/>
        <v>0</v>
      </c>
      <c r="AV44" s="1117"/>
      <c r="AW44" s="1118"/>
      <c r="AX44" s="1118"/>
      <c r="AY44" s="306">
        <f t="shared" si="29"/>
        <v>0</v>
      </c>
      <c r="AZ44" s="1179"/>
      <c r="BA44" s="1180"/>
      <c r="BB44" s="1180"/>
      <c r="BC44" s="306">
        <f t="shared" si="71"/>
        <v>0</v>
      </c>
      <c r="BD44" s="590"/>
      <c r="BE44" s="594"/>
      <c r="BF44" s="594"/>
      <c r="BG44" s="596">
        <f t="shared" si="30"/>
        <v>0</v>
      </c>
      <c r="BH44" s="1199"/>
      <c r="BI44" s="1200"/>
      <c r="BJ44" s="1200"/>
      <c r="BK44" s="306">
        <f t="shared" si="72"/>
        <v>0</v>
      </c>
      <c r="BL44" s="597"/>
      <c r="BM44" s="594"/>
      <c r="BN44" s="594"/>
      <c r="BO44" s="593">
        <f t="shared" si="31"/>
        <v>0</v>
      </c>
      <c r="BP44" s="1249"/>
      <c r="BQ44" s="1250"/>
      <c r="BR44" s="1250"/>
      <c r="BS44" s="306">
        <f t="shared" si="32"/>
        <v>0</v>
      </c>
      <c r="BT44" s="691"/>
      <c r="BU44" s="692"/>
      <c r="BV44" s="692"/>
      <c r="BW44" s="306">
        <f t="shared" si="33"/>
        <v>0</v>
      </c>
      <c r="BX44" s="1274">
        <v>0</v>
      </c>
      <c r="BY44" s="1275">
        <v>0</v>
      </c>
      <c r="BZ44" s="1275">
        <v>5</v>
      </c>
      <c r="CA44" s="306">
        <f t="shared" si="81"/>
        <v>1</v>
      </c>
      <c r="CB44" s="1343"/>
      <c r="CC44" s="1344"/>
      <c r="CD44" s="1344"/>
      <c r="CE44" s="306">
        <f t="shared" si="35"/>
        <v>0</v>
      </c>
      <c r="CF44" s="1359"/>
      <c r="CG44" s="1360"/>
      <c r="CH44" s="1360"/>
      <c r="CI44" s="306">
        <f t="shared" si="36"/>
        <v>0</v>
      </c>
      <c r="CJ44" s="595"/>
      <c r="CK44" s="592"/>
      <c r="CL44" s="592"/>
      <c r="CM44" s="596">
        <f t="shared" si="37"/>
        <v>0</v>
      </c>
      <c r="CN44" s="291"/>
      <c r="CO44" s="292"/>
      <c r="CP44" s="292"/>
      <c r="CQ44" s="306">
        <f t="shared" si="38"/>
        <v>0</v>
      </c>
      <c r="CR44" s="590"/>
      <c r="CS44" s="594"/>
      <c r="CT44" s="594"/>
      <c r="CU44" s="306">
        <f t="shared" si="39"/>
        <v>0</v>
      </c>
      <c r="CV44" s="1420"/>
      <c r="CW44" s="1421"/>
      <c r="CX44" s="1421"/>
      <c r="CY44" s="307">
        <f t="shared" si="82"/>
        <v>0</v>
      </c>
      <c r="CZ44" s="308">
        <f t="shared" si="5"/>
        <v>0</v>
      </c>
      <c r="DA44" s="309">
        <f t="shared" si="6"/>
        <v>0</v>
      </c>
      <c r="DB44" s="310">
        <f t="shared" si="6"/>
        <v>15</v>
      </c>
      <c r="DC44" s="311">
        <f t="shared" si="16"/>
        <v>0.1875</v>
      </c>
      <c r="DD44" s="312">
        <f t="shared" si="73"/>
        <v>0.37894144144144143</v>
      </c>
      <c r="DE44" s="313">
        <f t="shared" si="74"/>
        <v>8.1104778605874617E-2</v>
      </c>
      <c r="DF44" s="314">
        <f t="shared" si="75"/>
        <v>1</v>
      </c>
      <c r="DG44" s="313">
        <f t="shared" si="9"/>
        <v>0</v>
      </c>
      <c r="DH44" s="314">
        <f t="shared" si="76"/>
        <v>0.10811016479382828</v>
      </c>
      <c r="DI44" s="302">
        <f>DB44/'Кол-во учащихся ОУ'!D45</f>
        <v>1.70261066969353E-2</v>
      </c>
      <c r="DJ44" s="303">
        <f t="shared" si="77"/>
        <v>0.15285221418959088</v>
      </c>
    </row>
    <row r="45" spans="1:114" ht="16.5" customHeight="1" x14ac:dyDescent="0.25">
      <c r="A45" s="798">
        <v>14</v>
      </c>
      <c r="B45" s="16">
        <v>30790</v>
      </c>
      <c r="C45" s="21" t="s">
        <v>31</v>
      </c>
      <c r="D45" s="807">
        <v>0</v>
      </c>
      <c r="E45" s="808">
        <v>0</v>
      </c>
      <c r="F45" s="808">
        <v>0</v>
      </c>
      <c r="G45" s="306">
        <f t="shared" si="78"/>
        <v>0</v>
      </c>
      <c r="H45" s="894">
        <v>1</v>
      </c>
      <c r="I45" s="895">
        <v>0</v>
      </c>
      <c r="J45" s="895">
        <v>3</v>
      </c>
      <c r="K45" s="306">
        <f t="shared" si="23"/>
        <v>1</v>
      </c>
      <c r="L45" s="922">
        <v>1</v>
      </c>
      <c r="M45" s="923">
        <v>0</v>
      </c>
      <c r="N45" s="923">
        <v>1</v>
      </c>
      <c r="O45" s="306">
        <f t="shared" si="67"/>
        <v>1</v>
      </c>
      <c r="P45" s="664"/>
      <c r="Q45" s="665"/>
      <c r="R45" s="665"/>
      <c r="S45" s="306">
        <f t="shared" si="68"/>
        <v>0</v>
      </c>
      <c r="T45" s="322"/>
      <c r="U45" s="323"/>
      <c r="V45" s="323"/>
      <c r="W45" s="306">
        <f t="shared" si="69"/>
        <v>0</v>
      </c>
      <c r="X45" s="664"/>
      <c r="Y45" s="665"/>
      <c r="Z45" s="665"/>
      <c r="AA45" s="306">
        <f t="shared" si="70"/>
        <v>0</v>
      </c>
      <c r="AB45" s="664"/>
      <c r="AC45" s="665"/>
      <c r="AD45" s="665"/>
      <c r="AE45" s="306">
        <f t="shared" si="24"/>
        <v>0</v>
      </c>
      <c r="AF45" s="664"/>
      <c r="AG45" s="665"/>
      <c r="AH45" s="665"/>
      <c r="AI45" s="306">
        <f t="shared" si="25"/>
        <v>0</v>
      </c>
      <c r="AJ45" s="985">
        <v>0</v>
      </c>
      <c r="AK45" s="986">
        <v>0</v>
      </c>
      <c r="AL45" s="986">
        <v>1</v>
      </c>
      <c r="AM45" s="306">
        <f t="shared" si="26"/>
        <v>1</v>
      </c>
      <c r="AN45" s="1033">
        <v>0</v>
      </c>
      <c r="AO45" s="1034">
        <v>0</v>
      </c>
      <c r="AP45" s="1034">
        <v>2</v>
      </c>
      <c r="AQ45" s="306">
        <f t="shared" si="27"/>
        <v>1</v>
      </c>
      <c r="AR45" s="1097"/>
      <c r="AS45" s="1098"/>
      <c r="AT45" s="1098"/>
      <c r="AU45" s="306">
        <f t="shared" si="28"/>
        <v>0</v>
      </c>
      <c r="AV45" s="1121"/>
      <c r="AW45" s="1122"/>
      <c r="AX45" s="1122"/>
      <c r="AY45" s="306">
        <f t="shared" si="29"/>
        <v>0</v>
      </c>
      <c r="AZ45" s="1183"/>
      <c r="BA45" s="1184"/>
      <c r="BB45" s="1184"/>
      <c r="BC45" s="306">
        <f t="shared" si="71"/>
        <v>0</v>
      </c>
      <c r="BD45" s="626"/>
      <c r="BE45" s="627"/>
      <c r="BF45" s="627"/>
      <c r="BG45" s="596">
        <f t="shared" si="30"/>
        <v>0</v>
      </c>
      <c r="BH45" s="1203"/>
      <c r="BI45" s="1204"/>
      <c r="BJ45" s="1204"/>
      <c r="BK45" s="306">
        <f t="shared" si="72"/>
        <v>0</v>
      </c>
      <c r="BL45" s="597"/>
      <c r="BM45" s="594"/>
      <c r="BN45" s="594"/>
      <c r="BO45" s="593">
        <f t="shared" si="31"/>
        <v>0</v>
      </c>
      <c r="BP45" s="1253"/>
      <c r="BQ45" s="1254"/>
      <c r="BR45" s="1254"/>
      <c r="BS45" s="306">
        <f t="shared" si="32"/>
        <v>0</v>
      </c>
      <c r="BT45" s="1237"/>
      <c r="BU45" s="1236"/>
      <c r="BV45" s="1236"/>
      <c r="BW45" s="306">
        <f t="shared" si="33"/>
        <v>0</v>
      </c>
      <c r="BX45" s="1280">
        <v>0</v>
      </c>
      <c r="BY45" s="1281">
        <v>0</v>
      </c>
      <c r="BZ45" s="1281">
        <v>5</v>
      </c>
      <c r="CA45" s="306">
        <f t="shared" si="81"/>
        <v>1</v>
      </c>
      <c r="CB45" s="1347"/>
      <c r="CC45" s="1348"/>
      <c r="CD45" s="1348"/>
      <c r="CE45" s="306">
        <f t="shared" si="35"/>
        <v>0</v>
      </c>
      <c r="CF45" s="1363"/>
      <c r="CG45" s="1364"/>
      <c r="CH45" s="1364"/>
      <c r="CI45" s="306">
        <f t="shared" si="36"/>
        <v>0</v>
      </c>
      <c r="CJ45" s="595"/>
      <c r="CK45" s="592"/>
      <c r="CL45" s="592"/>
      <c r="CM45" s="596">
        <f t="shared" si="37"/>
        <v>0</v>
      </c>
      <c r="CN45" s="291"/>
      <c r="CO45" s="292"/>
      <c r="CP45" s="292"/>
      <c r="CQ45" s="306">
        <f t="shared" si="38"/>
        <v>0</v>
      </c>
      <c r="CR45" s="626"/>
      <c r="CS45" s="627"/>
      <c r="CT45" s="627"/>
      <c r="CU45" s="306">
        <f t="shared" si="39"/>
        <v>0</v>
      </c>
      <c r="CV45" s="1420"/>
      <c r="CW45" s="1421"/>
      <c r="CX45" s="1421">
        <v>5</v>
      </c>
      <c r="CY45" s="307">
        <f t="shared" si="82"/>
        <v>1</v>
      </c>
      <c r="CZ45" s="308">
        <f t="shared" si="5"/>
        <v>2</v>
      </c>
      <c r="DA45" s="309">
        <f t="shared" si="6"/>
        <v>0</v>
      </c>
      <c r="DB45" s="310">
        <f t="shared" si="6"/>
        <v>17</v>
      </c>
      <c r="DC45" s="311">
        <f t="shared" si="16"/>
        <v>0.375</v>
      </c>
      <c r="DD45" s="312">
        <f t="shared" si="73"/>
        <v>0.37894144144144143</v>
      </c>
      <c r="DE45" s="313">
        <f t="shared" si="74"/>
        <v>9.1918749086657897E-2</v>
      </c>
      <c r="DF45" s="314">
        <f t="shared" si="75"/>
        <v>1</v>
      </c>
      <c r="DG45" s="313">
        <f t="shared" si="9"/>
        <v>0.11764705882352941</v>
      </c>
      <c r="DH45" s="314">
        <f t="shared" si="76"/>
        <v>0.10811016479382828</v>
      </c>
      <c r="DI45" s="302">
        <f>DB45/'Кол-во учащихся ОУ'!D46</f>
        <v>2.4320457796852647E-2</v>
      </c>
      <c r="DJ45" s="303">
        <f t="shared" si="77"/>
        <v>0.15285221418959088</v>
      </c>
    </row>
    <row r="46" spans="1:114" ht="16.5" customHeight="1" x14ac:dyDescent="0.25">
      <c r="A46" s="798">
        <v>15</v>
      </c>
      <c r="B46" s="16">
        <v>30890</v>
      </c>
      <c r="C46" s="21" t="s">
        <v>8</v>
      </c>
      <c r="D46" s="803">
        <v>0</v>
      </c>
      <c r="E46" s="804">
        <v>0</v>
      </c>
      <c r="F46" s="804">
        <v>1</v>
      </c>
      <c r="G46" s="306">
        <f t="shared" si="78"/>
        <v>1</v>
      </c>
      <c r="H46" s="890"/>
      <c r="I46" s="891"/>
      <c r="J46" s="891"/>
      <c r="K46" s="306">
        <f>IF(J46&gt;0,1,0)</f>
        <v>0</v>
      </c>
      <c r="L46" s="918"/>
      <c r="M46" s="919"/>
      <c r="N46" s="919"/>
      <c r="O46" s="306">
        <f t="shared" si="67"/>
        <v>0</v>
      </c>
      <c r="P46" s="548"/>
      <c r="Q46" s="549"/>
      <c r="R46" s="549"/>
      <c r="S46" s="306">
        <f t="shared" si="68"/>
        <v>0</v>
      </c>
      <c r="T46" s="304"/>
      <c r="U46" s="305"/>
      <c r="V46" s="305"/>
      <c r="W46" s="306">
        <f t="shared" si="69"/>
        <v>0</v>
      </c>
      <c r="X46" s="548"/>
      <c r="Y46" s="549"/>
      <c r="Z46" s="549"/>
      <c r="AA46" s="306">
        <f t="shared" si="70"/>
        <v>0</v>
      </c>
      <c r="AB46" s="548"/>
      <c r="AC46" s="549"/>
      <c r="AD46" s="549"/>
      <c r="AE46" s="306">
        <f t="shared" si="24"/>
        <v>0</v>
      </c>
      <c r="AF46" s="304"/>
      <c r="AG46" s="305"/>
      <c r="AH46" s="305"/>
      <c r="AI46" s="306">
        <f t="shared" si="25"/>
        <v>0</v>
      </c>
      <c r="AJ46" s="981"/>
      <c r="AK46" s="982"/>
      <c r="AL46" s="982"/>
      <c r="AM46" s="306">
        <f t="shared" si="26"/>
        <v>0</v>
      </c>
      <c r="AN46" s="1029">
        <v>0</v>
      </c>
      <c r="AO46" s="1030">
        <v>0</v>
      </c>
      <c r="AP46" s="1030">
        <v>2</v>
      </c>
      <c r="AQ46" s="306">
        <f t="shared" si="27"/>
        <v>1</v>
      </c>
      <c r="AR46" s="1093"/>
      <c r="AS46" s="1094"/>
      <c r="AT46" s="1094"/>
      <c r="AU46" s="306">
        <f t="shared" si="28"/>
        <v>0</v>
      </c>
      <c r="AV46" s="1117"/>
      <c r="AW46" s="1118"/>
      <c r="AX46" s="1118"/>
      <c r="AY46" s="306">
        <f t="shared" si="29"/>
        <v>0</v>
      </c>
      <c r="AZ46" s="1179"/>
      <c r="BA46" s="1180"/>
      <c r="BB46" s="1180"/>
      <c r="BC46" s="306">
        <f t="shared" si="71"/>
        <v>0</v>
      </c>
      <c r="BD46" s="590"/>
      <c r="BE46" s="594"/>
      <c r="BF46" s="594"/>
      <c r="BG46" s="596">
        <f t="shared" si="30"/>
        <v>0</v>
      </c>
      <c r="BH46" s="1199"/>
      <c r="BI46" s="1200"/>
      <c r="BJ46" s="1200"/>
      <c r="BK46" s="306">
        <f t="shared" si="72"/>
        <v>0</v>
      </c>
      <c r="BL46" s="597"/>
      <c r="BM46" s="594"/>
      <c r="BN46" s="594"/>
      <c r="BO46" s="593">
        <f t="shared" si="31"/>
        <v>0</v>
      </c>
      <c r="BP46" s="1249"/>
      <c r="BQ46" s="1250"/>
      <c r="BR46" s="1250"/>
      <c r="BS46" s="306">
        <f t="shared" si="32"/>
        <v>0</v>
      </c>
      <c r="BT46" s="691"/>
      <c r="BU46" s="692"/>
      <c r="BV46" s="692"/>
      <c r="BW46" s="306">
        <f t="shared" si="33"/>
        <v>0</v>
      </c>
      <c r="BX46" s="1274">
        <v>0</v>
      </c>
      <c r="BY46" s="1275">
        <v>0</v>
      </c>
      <c r="BZ46" s="1275">
        <v>5</v>
      </c>
      <c r="CA46" s="306">
        <f t="shared" si="81"/>
        <v>1</v>
      </c>
      <c r="CB46" s="1343"/>
      <c r="CC46" s="1344"/>
      <c r="CD46" s="1344"/>
      <c r="CE46" s="306">
        <f t="shared" si="35"/>
        <v>0</v>
      </c>
      <c r="CF46" s="1359"/>
      <c r="CG46" s="1360"/>
      <c r="CH46" s="1360"/>
      <c r="CI46" s="306">
        <f t="shared" si="36"/>
        <v>0</v>
      </c>
      <c r="CJ46" s="595"/>
      <c r="CK46" s="592"/>
      <c r="CL46" s="592"/>
      <c r="CM46" s="596">
        <f t="shared" si="37"/>
        <v>0</v>
      </c>
      <c r="CN46" s="291"/>
      <c r="CO46" s="292"/>
      <c r="CP46" s="292"/>
      <c r="CQ46" s="306">
        <f t="shared" si="38"/>
        <v>0</v>
      </c>
      <c r="CR46" s="590"/>
      <c r="CS46" s="594"/>
      <c r="CT46" s="594"/>
      <c r="CU46" s="306">
        <f t="shared" si="39"/>
        <v>0</v>
      </c>
      <c r="CV46" s="1420"/>
      <c r="CW46" s="1421"/>
      <c r="CX46" s="1421">
        <v>117</v>
      </c>
      <c r="CY46" s="307">
        <f t="shared" si="82"/>
        <v>1</v>
      </c>
      <c r="CZ46" s="308">
        <f t="shared" si="5"/>
        <v>0</v>
      </c>
      <c r="DA46" s="309">
        <f t="shared" si="6"/>
        <v>0</v>
      </c>
      <c r="DB46" s="310">
        <f t="shared" si="6"/>
        <v>125</v>
      </c>
      <c r="DC46" s="311">
        <f t="shared" si="16"/>
        <v>0.25</v>
      </c>
      <c r="DD46" s="312">
        <f t="shared" si="73"/>
        <v>0.37894144144144143</v>
      </c>
      <c r="DE46" s="313">
        <f t="shared" si="74"/>
        <v>0.67587315504895518</v>
      </c>
      <c r="DF46" s="314">
        <f t="shared" si="75"/>
        <v>1</v>
      </c>
      <c r="DG46" s="313">
        <f t="shared" si="9"/>
        <v>0</v>
      </c>
      <c r="DH46" s="314">
        <f t="shared" si="76"/>
        <v>0.10811016479382828</v>
      </c>
      <c r="DI46" s="302">
        <f>DB46/'Кол-во учащихся ОУ'!D48</f>
        <v>0.17705382436260622</v>
      </c>
      <c r="DJ46" s="303">
        <f t="shared" si="77"/>
        <v>0.15285221418959088</v>
      </c>
    </row>
    <row r="47" spans="1:114" ht="16.5" customHeight="1" x14ac:dyDescent="0.25">
      <c r="A47" s="798">
        <v>16</v>
      </c>
      <c r="B47" s="16">
        <v>30940</v>
      </c>
      <c r="C47" s="21" t="s">
        <v>13</v>
      </c>
      <c r="D47" s="803">
        <v>2</v>
      </c>
      <c r="E47" s="804">
        <v>0</v>
      </c>
      <c r="F47" s="804">
        <v>6</v>
      </c>
      <c r="G47" s="306">
        <f t="shared" si="78"/>
        <v>1</v>
      </c>
      <c r="H47" s="890">
        <v>0</v>
      </c>
      <c r="I47" s="891">
        <v>0</v>
      </c>
      <c r="J47" s="891">
        <v>3</v>
      </c>
      <c r="K47" s="306">
        <f t="shared" si="23"/>
        <v>1</v>
      </c>
      <c r="L47" s="918">
        <v>0</v>
      </c>
      <c r="M47" s="919">
        <v>0</v>
      </c>
      <c r="N47" s="919">
        <v>1</v>
      </c>
      <c r="O47" s="306">
        <f t="shared" si="67"/>
        <v>1</v>
      </c>
      <c r="P47" s="548"/>
      <c r="Q47" s="549"/>
      <c r="R47" s="549"/>
      <c r="S47" s="306">
        <f t="shared" si="68"/>
        <v>0</v>
      </c>
      <c r="T47" s="304"/>
      <c r="U47" s="305"/>
      <c r="V47" s="305"/>
      <c r="W47" s="306">
        <f t="shared" si="69"/>
        <v>0</v>
      </c>
      <c r="X47" s="548"/>
      <c r="Y47" s="549"/>
      <c r="Z47" s="549"/>
      <c r="AA47" s="306">
        <f t="shared" si="70"/>
        <v>0</v>
      </c>
      <c r="AB47" s="548"/>
      <c r="AC47" s="549"/>
      <c r="AD47" s="549"/>
      <c r="AE47" s="306">
        <f t="shared" si="24"/>
        <v>0</v>
      </c>
      <c r="AF47" s="304"/>
      <c r="AG47" s="305"/>
      <c r="AH47" s="305"/>
      <c r="AI47" s="306">
        <f t="shared" si="25"/>
        <v>0</v>
      </c>
      <c r="AJ47" s="981"/>
      <c r="AK47" s="982"/>
      <c r="AL47" s="982"/>
      <c r="AM47" s="306">
        <f t="shared" si="26"/>
        <v>0</v>
      </c>
      <c r="AN47" s="1029">
        <v>0</v>
      </c>
      <c r="AO47" s="1030">
        <v>0</v>
      </c>
      <c r="AP47" s="1030">
        <v>2</v>
      </c>
      <c r="AQ47" s="306">
        <f t="shared" si="27"/>
        <v>1</v>
      </c>
      <c r="AR47" s="1093"/>
      <c r="AS47" s="1094"/>
      <c r="AT47" s="1094"/>
      <c r="AU47" s="306">
        <f t="shared" si="28"/>
        <v>0</v>
      </c>
      <c r="AV47" s="1117"/>
      <c r="AW47" s="1118"/>
      <c r="AX47" s="1118"/>
      <c r="AY47" s="306">
        <f t="shared" si="29"/>
        <v>0</v>
      </c>
      <c r="AZ47" s="1179">
        <v>0</v>
      </c>
      <c r="BA47" s="1180">
        <v>0</v>
      </c>
      <c r="BB47" s="1180">
        <v>3</v>
      </c>
      <c r="BC47" s="306">
        <f t="shared" si="71"/>
        <v>1</v>
      </c>
      <c r="BD47" s="590"/>
      <c r="BE47" s="594"/>
      <c r="BF47" s="594"/>
      <c r="BG47" s="596">
        <f t="shared" si="30"/>
        <v>0</v>
      </c>
      <c r="BH47" s="1199"/>
      <c r="BI47" s="1200"/>
      <c r="BJ47" s="1200"/>
      <c r="BK47" s="306">
        <f t="shared" si="72"/>
        <v>0</v>
      </c>
      <c r="BL47" s="597"/>
      <c r="BM47" s="594"/>
      <c r="BN47" s="594"/>
      <c r="BO47" s="593">
        <f t="shared" si="31"/>
        <v>0</v>
      </c>
      <c r="BP47" s="1249"/>
      <c r="BQ47" s="1250"/>
      <c r="BR47" s="1250"/>
      <c r="BS47" s="306">
        <f t="shared" si="32"/>
        <v>0</v>
      </c>
      <c r="BT47" s="691"/>
      <c r="BU47" s="692"/>
      <c r="BV47" s="692"/>
      <c r="BW47" s="306">
        <f t="shared" si="33"/>
        <v>0</v>
      </c>
      <c r="BX47" s="1274">
        <v>0</v>
      </c>
      <c r="BY47" s="1275">
        <v>1</v>
      </c>
      <c r="BZ47" s="1275">
        <v>5</v>
      </c>
      <c r="CA47" s="306">
        <f t="shared" si="81"/>
        <v>1</v>
      </c>
      <c r="CB47" s="1343"/>
      <c r="CC47" s="1344"/>
      <c r="CD47" s="1344"/>
      <c r="CE47" s="306">
        <f t="shared" si="35"/>
        <v>0</v>
      </c>
      <c r="CF47" s="1359"/>
      <c r="CG47" s="1360"/>
      <c r="CH47" s="1360"/>
      <c r="CI47" s="306">
        <f t="shared" si="36"/>
        <v>0</v>
      </c>
      <c r="CJ47" s="595"/>
      <c r="CK47" s="592"/>
      <c r="CL47" s="592"/>
      <c r="CM47" s="596">
        <f t="shared" si="37"/>
        <v>0</v>
      </c>
      <c r="CN47" s="291"/>
      <c r="CO47" s="292"/>
      <c r="CP47" s="292"/>
      <c r="CQ47" s="306">
        <f t="shared" si="38"/>
        <v>0</v>
      </c>
      <c r="CR47" s="590"/>
      <c r="CS47" s="594"/>
      <c r="CT47" s="594"/>
      <c r="CU47" s="306">
        <f t="shared" si="39"/>
        <v>0</v>
      </c>
      <c r="CV47" s="1418"/>
      <c r="CW47" s="1419"/>
      <c r="CX47" s="1419">
        <v>374</v>
      </c>
      <c r="CY47" s="307">
        <f t="shared" si="82"/>
        <v>1</v>
      </c>
      <c r="CZ47" s="308">
        <f t="shared" si="5"/>
        <v>2</v>
      </c>
      <c r="DA47" s="309">
        <f t="shared" si="6"/>
        <v>1</v>
      </c>
      <c r="DB47" s="310">
        <f t="shared" si="6"/>
        <v>394</v>
      </c>
      <c r="DC47" s="311">
        <f t="shared" si="16"/>
        <v>0.4375</v>
      </c>
      <c r="DD47" s="312">
        <f t="shared" si="73"/>
        <v>0.37894144144144143</v>
      </c>
      <c r="DE47" s="313">
        <f t="shared" si="74"/>
        <v>2.1303521847143068</v>
      </c>
      <c r="DF47" s="314">
        <f t="shared" si="75"/>
        <v>1</v>
      </c>
      <c r="DG47" s="313">
        <f t="shared" si="9"/>
        <v>7.6142131979695434E-3</v>
      </c>
      <c r="DH47" s="314">
        <f t="shared" si="76"/>
        <v>0.10811016479382828</v>
      </c>
      <c r="DI47" s="302">
        <f>DB47/'Кол-во учащихся ОУ'!D49</f>
        <v>0.34440559440559443</v>
      </c>
      <c r="DJ47" s="303">
        <f t="shared" si="77"/>
        <v>0.15285221418959088</v>
      </c>
    </row>
    <row r="48" spans="1:114" ht="16.5" customHeight="1" thickBot="1" x14ac:dyDescent="0.3">
      <c r="A48" s="798">
        <v>17</v>
      </c>
      <c r="B48" s="17">
        <v>31480</v>
      </c>
      <c r="C48" s="2" t="s">
        <v>95</v>
      </c>
      <c r="D48" s="809">
        <v>1</v>
      </c>
      <c r="E48" s="810">
        <v>0</v>
      </c>
      <c r="F48" s="810">
        <v>16</v>
      </c>
      <c r="G48" s="318">
        <f t="shared" si="78"/>
        <v>1</v>
      </c>
      <c r="H48" s="896"/>
      <c r="I48" s="897"/>
      <c r="J48" s="897"/>
      <c r="K48" s="318">
        <f t="shared" si="23"/>
        <v>0</v>
      </c>
      <c r="L48" s="924"/>
      <c r="M48" s="925"/>
      <c r="N48" s="925"/>
      <c r="O48" s="318">
        <f t="shared" si="67"/>
        <v>0</v>
      </c>
      <c r="P48" s="666"/>
      <c r="Q48" s="667"/>
      <c r="R48" s="667"/>
      <c r="S48" s="318">
        <f t="shared" si="68"/>
        <v>0</v>
      </c>
      <c r="T48" s="324"/>
      <c r="U48" s="325"/>
      <c r="V48" s="325"/>
      <c r="W48" s="318">
        <f t="shared" si="69"/>
        <v>0</v>
      </c>
      <c r="X48" s="666"/>
      <c r="Y48" s="667"/>
      <c r="Z48" s="667"/>
      <c r="AA48" s="318">
        <f t="shared" si="70"/>
        <v>0</v>
      </c>
      <c r="AB48" s="666"/>
      <c r="AC48" s="667"/>
      <c r="AD48" s="667"/>
      <c r="AE48" s="318">
        <f t="shared" si="24"/>
        <v>0</v>
      </c>
      <c r="AF48" s="666"/>
      <c r="AG48" s="667"/>
      <c r="AH48" s="667"/>
      <c r="AI48" s="318">
        <f t="shared" si="25"/>
        <v>0</v>
      </c>
      <c r="AJ48" s="987">
        <v>0</v>
      </c>
      <c r="AK48" s="988">
        <v>0</v>
      </c>
      <c r="AL48" s="988">
        <v>1</v>
      </c>
      <c r="AM48" s="318">
        <f t="shared" si="26"/>
        <v>1</v>
      </c>
      <c r="AN48" s="1035">
        <v>0</v>
      </c>
      <c r="AO48" s="1036">
        <v>1</v>
      </c>
      <c r="AP48" s="1036">
        <v>2</v>
      </c>
      <c r="AQ48" s="318">
        <f t="shared" si="27"/>
        <v>1</v>
      </c>
      <c r="AR48" s="1099">
        <v>0</v>
      </c>
      <c r="AS48" s="1100">
        <v>0</v>
      </c>
      <c r="AT48" s="1100">
        <v>6</v>
      </c>
      <c r="AU48" s="318">
        <f t="shared" si="28"/>
        <v>1</v>
      </c>
      <c r="AV48" s="1123">
        <v>0</v>
      </c>
      <c r="AW48" s="1124">
        <v>0</v>
      </c>
      <c r="AX48" s="1124">
        <v>1</v>
      </c>
      <c r="AY48" s="318">
        <f t="shared" si="29"/>
        <v>1</v>
      </c>
      <c r="AZ48" s="1185">
        <v>0</v>
      </c>
      <c r="BA48" s="1186">
        <v>0</v>
      </c>
      <c r="BB48" s="1186">
        <v>6</v>
      </c>
      <c r="BC48" s="318">
        <f t="shared" si="71"/>
        <v>1</v>
      </c>
      <c r="BD48" s="628"/>
      <c r="BE48" s="629"/>
      <c r="BF48" s="629"/>
      <c r="BG48" s="624">
        <f t="shared" si="30"/>
        <v>0</v>
      </c>
      <c r="BH48" s="1205"/>
      <c r="BI48" s="1206"/>
      <c r="BJ48" s="1206"/>
      <c r="BK48" s="318">
        <f t="shared" si="72"/>
        <v>0</v>
      </c>
      <c r="BL48" s="630"/>
      <c r="BM48" s="629"/>
      <c r="BN48" s="629"/>
      <c r="BO48" s="625">
        <f t="shared" si="31"/>
        <v>0</v>
      </c>
      <c r="BP48" s="1255"/>
      <c r="BQ48" s="1256"/>
      <c r="BR48" s="1256"/>
      <c r="BS48" s="318">
        <f t="shared" si="32"/>
        <v>0</v>
      </c>
      <c r="BT48" s="1242"/>
      <c r="BU48" s="1241"/>
      <c r="BV48" s="1241"/>
      <c r="BW48" s="318">
        <f t="shared" si="33"/>
        <v>0</v>
      </c>
      <c r="BX48" s="1282">
        <v>0</v>
      </c>
      <c r="BY48" s="1283">
        <v>0</v>
      </c>
      <c r="BZ48" s="1283">
        <v>5</v>
      </c>
      <c r="CA48" s="318">
        <f t="shared" si="81"/>
        <v>1</v>
      </c>
      <c r="CB48" s="1349"/>
      <c r="CC48" s="1350"/>
      <c r="CD48" s="1350"/>
      <c r="CE48" s="318">
        <f t="shared" si="35"/>
        <v>0</v>
      </c>
      <c r="CF48" s="1365"/>
      <c r="CG48" s="1366"/>
      <c r="CH48" s="1366"/>
      <c r="CI48" s="318">
        <f t="shared" si="36"/>
        <v>0</v>
      </c>
      <c r="CJ48" s="595"/>
      <c r="CK48" s="592"/>
      <c r="CL48" s="592"/>
      <c r="CM48" s="624">
        <f t="shared" si="37"/>
        <v>0</v>
      </c>
      <c r="CN48" s="291"/>
      <c r="CO48" s="292"/>
      <c r="CP48" s="292"/>
      <c r="CQ48" s="318">
        <f t="shared" si="38"/>
        <v>0</v>
      </c>
      <c r="CR48" s="590"/>
      <c r="CS48" s="594"/>
      <c r="CT48" s="594"/>
      <c r="CU48" s="318">
        <f t="shared" si="39"/>
        <v>0</v>
      </c>
      <c r="CV48" s="1420"/>
      <c r="CW48" s="1421"/>
      <c r="CX48" s="1421">
        <v>670</v>
      </c>
      <c r="CY48" s="319">
        <f t="shared" si="82"/>
        <v>1</v>
      </c>
      <c r="CZ48" s="315">
        <f t="shared" si="5"/>
        <v>1</v>
      </c>
      <c r="DA48" s="316">
        <f t="shared" si="6"/>
        <v>1</v>
      </c>
      <c r="DB48" s="317">
        <f t="shared" si="6"/>
        <v>707</v>
      </c>
      <c r="DC48" s="311">
        <f t="shared" si="16"/>
        <v>0.5</v>
      </c>
      <c r="DD48" s="320">
        <f t="shared" si="73"/>
        <v>0.37894144144144143</v>
      </c>
      <c r="DE48" s="311">
        <f t="shared" si="74"/>
        <v>3.8227385649568904</v>
      </c>
      <c r="DF48" s="321">
        <f t="shared" si="75"/>
        <v>1</v>
      </c>
      <c r="DG48" s="311">
        <f t="shared" si="9"/>
        <v>2.828854314002829E-3</v>
      </c>
      <c r="DH48" s="321">
        <f t="shared" si="76"/>
        <v>0.10811016479382828</v>
      </c>
      <c r="DI48" s="302">
        <f>DB48/'Кол-во учащихся ОУ'!D50</f>
        <v>0.55148205928237126</v>
      </c>
      <c r="DJ48" s="346">
        <f t="shared" si="77"/>
        <v>0.15285221418959088</v>
      </c>
    </row>
    <row r="49" spans="1:114" ht="16.5" customHeight="1" thickBot="1" x14ac:dyDescent="0.3">
      <c r="A49" s="28"/>
      <c r="B49" s="49"/>
      <c r="C49" s="366" t="s">
        <v>32</v>
      </c>
      <c r="D49" s="219">
        <f t="shared" ref="D49:AI49" si="83">SUM(D50:D68)</f>
        <v>12</v>
      </c>
      <c r="E49" s="220">
        <f t="shared" si="83"/>
        <v>30</v>
      </c>
      <c r="F49" s="220">
        <f t="shared" si="83"/>
        <v>365</v>
      </c>
      <c r="G49" s="221">
        <f t="shared" si="83"/>
        <v>17</v>
      </c>
      <c r="H49" s="219">
        <f t="shared" si="83"/>
        <v>5</v>
      </c>
      <c r="I49" s="220">
        <f t="shared" si="83"/>
        <v>6</v>
      </c>
      <c r="J49" s="220">
        <f t="shared" si="83"/>
        <v>26</v>
      </c>
      <c r="K49" s="221">
        <f t="shared" si="83"/>
        <v>8</v>
      </c>
      <c r="L49" s="219">
        <f t="shared" si="83"/>
        <v>3</v>
      </c>
      <c r="M49" s="220">
        <f t="shared" si="83"/>
        <v>0</v>
      </c>
      <c r="N49" s="220">
        <f t="shared" si="83"/>
        <v>5</v>
      </c>
      <c r="O49" s="221">
        <f t="shared" si="83"/>
        <v>3</v>
      </c>
      <c r="P49" s="688">
        <f t="shared" si="83"/>
        <v>0</v>
      </c>
      <c r="Q49" s="689">
        <f t="shared" si="83"/>
        <v>0</v>
      </c>
      <c r="R49" s="689">
        <f t="shared" si="83"/>
        <v>0</v>
      </c>
      <c r="S49" s="690">
        <f t="shared" si="83"/>
        <v>0</v>
      </c>
      <c r="T49" s="219">
        <f t="shared" si="83"/>
        <v>1</v>
      </c>
      <c r="U49" s="220">
        <f t="shared" si="83"/>
        <v>6</v>
      </c>
      <c r="V49" s="220">
        <f t="shared" si="83"/>
        <v>52</v>
      </c>
      <c r="W49" s="221">
        <f t="shared" si="83"/>
        <v>2</v>
      </c>
      <c r="X49" s="688">
        <f t="shared" si="83"/>
        <v>0</v>
      </c>
      <c r="Y49" s="689">
        <f t="shared" si="83"/>
        <v>0</v>
      </c>
      <c r="Z49" s="689">
        <f t="shared" si="83"/>
        <v>0</v>
      </c>
      <c r="AA49" s="690">
        <f t="shared" si="83"/>
        <v>0</v>
      </c>
      <c r="AB49" s="688">
        <f t="shared" si="83"/>
        <v>0</v>
      </c>
      <c r="AC49" s="689">
        <f t="shared" si="83"/>
        <v>0</v>
      </c>
      <c r="AD49" s="689">
        <f t="shared" si="83"/>
        <v>0</v>
      </c>
      <c r="AE49" s="690">
        <f t="shared" si="83"/>
        <v>0</v>
      </c>
      <c r="AF49" s="688">
        <f t="shared" si="83"/>
        <v>0</v>
      </c>
      <c r="AG49" s="689">
        <f t="shared" si="83"/>
        <v>0</v>
      </c>
      <c r="AH49" s="689">
        <f t="shared" si="83"/>
        <v>0</v>
      </c>
      <c r="AI49" s="690">
        <f t="shared" si="83"/>
        <v>0</v>
      </c>
      <c r="AJ49" s="219">
        <f t="shared" ref="AJ49:BO49" si="84">SUM(AJ50:AJ68)</f>
        <v>0</v>
      </c>
      <c r="AK49" s="220">
        <f t="shared" si="84"/>
        <v>5</v>
      </c>
      <c r="AL49" s="220">
        <f t="shared" si="84"/>
        <v>9</v>
      </c>
      <c r="AM49" s="221">
        <f t="shared" si="84"/>
        <v>4</v>
      </c>
      <c r="AN49" s="374">
        <f t="shared" si="84"/>
        <v>0</v>
      </c>
      <c r="AO49" s="375">
        <f t="shared" si="84"/>
        <v>3</v>
      </c>
      <c r="AP49" s="375">
        <f t="shared" si="84"/>
        <v>37</v>
      </c>
      <c r="AQ49" s="376">
        <f t="shared" si="84"/>
        <v>18</v>
      </c>
      <c r="AR49" s="374">
        <f t="shared" si="84"/>
        <v>0</v>
      </c>
      <c r="AS49" s="375">
        <f t="shared" si="84"/>
        <v>16</v>
      </c>
      <c r="AT49" s="375">
        <f t="shared" si="84"/>
        <v>111</v>
      </c>
      <c r="AU49" s="376">
        <f t="shared" si="84"/>
        <v>10</v>
      </c>
      <c r="AV49" s="374">
        <f t="shared" si="84"/>
        <v>6</v>
      </c>
      <c r="AW49" s="375">
        <f t="shared" si="84"/>
        <v>13</v>
      </c>
      <c r="AX49" s="375">
        <f t="shared" si="84"/>
        <v>120</v>
      </c>
      <c r="AY49" s="376">
        <f t="shared" si="84"/>
        <v>7</v>
      </c>
      <c r="AZ49" s="374">
        <f t="shared" si="84"/>
        <v>0</v>
      </c>
      <c r="BA49" s="375">
        <f t="shared" si="84"/>
        <v>9</v>
      </c>
      <c r="BB49" s="375">
        <f t="shared" si="84"/>
        <v>49</v>
      </c>
      <c r="BC49" s="376">
        <f t="shared" si="84"/>
        <v>9</v>
      </c>
      <c r="BD49" s="631">
        <f t="shared" si="84"/>
        <v>0</v>
      </c>
      <c r="BE49" s="632">
        <f t="shared" si="84"/>
        <v>0</v>
      </c>
      <c r="BF49" s="632">
        <f t="shared" si="84"/>
        <v>0</v>
      </c>
      <c r="BG49" s="633">
        <f t="shared" si="84"/>
        <v>0</v>
      </c>
      <c r="BH49" s="374">
        <f t="shared" si="84"/>
        <v>2</v>
      </c>
      <c r="BI49" s="375">
        <f t="shared" si="84"/>
        <v>2</v>
      </c>
      <c r="BJ49" s="375">
        <f t="shared" si="84"/>
        <v>4</v>
      </c>
      <c r="BK49" s="376">
        <f t="shared" si="84"/>
        <v>3</v>
      </c>
      <c r="BL49" s="634">
        <f t="shared" si="84"/>
        <v>0</v>
      </c>
      <c r="BM49" s="632">
        <f t="shared" si="84"/>
        <v>0</v>
      </c>
      <c r="BN49" s="632">
        <f t="shared" si="84"/>
        <v>0</v>
      </c>
      <c r="BO49" s="635">
        <f t="shared" si="84"/>
        <v>0</v>
      </c>
      <c r="BP49" s="219">
        <f t="shared" ref="BP49:CU49" si="85">SUM(BP50:BP68)</f>
        <v>0</v>
      </c>
      <c r="BQ49" s="220">
        <f t="shared" si="85"/>
        <v>0</v>
      </c>
      <c r="BR49" s="220">
        <f t="shared" si="85"/>
        <v>0</v>
      </c>
      <c r="BS49" s="221">
        <f t="shared" si="85"/>
        <v>0</v>
      </c>
      <c r="BT49" s="688">
        <f t="shared" si="85"/>
        <v>0</v>
      </c>
      <c r="BU49" s="689">
        <f t="shared" si="85"/>
        <v>0</v>
      </c>
      <c r="BV49" s="689">
        <f t="shared" si="85"/>
        <v>0</v>
      </c>
      <c r="BW49" s="690">
        <f t="shared" si="85"/>
        <v>0</v>
      </c>
      <c r="BX49" s="219">
        <f t="shared" si="85"/>
        <v>1</v>
      </c>
      <c r="BY49" s="220">
        <f t="shared" si="85"/>
        <v>15</v>
      </c>
      <c r="BZ49" s="220">
        <f t="shared" si="85"/>
        <v>104</v>
      </c>
      <c r="CA49" s="221">
        <f t="shared" si="85"/>
        <v>19</v>
      </c>
      <c r="CB49" s="219">
        <f t="shared" si="85"/>
        <v>6</v>
      </c>
      <c r="CC49" s="220">
        <f t="shared" si="85"/>
        <v>11</v>
      </c>
      <c r="CD49" s="220">
        <f t="shared" si="85"/>
        <v>26</v>
      </c>
      <c r="CE49" s="221">
        <f t="shared" si="85"/>
        <v>8</v>
      </c>
      <c r="CF49" s="219">
        <f t="shared" si="85"/>
        <v>2</v>
      </c>
      <c r="CG49" s="220">
        <f t="shared" si="85"/>
        <v>4</v>
      </c>
      <c r="CH49" s="220">
        <f t="shared" si="85"/>
        <v>6</v>
      </c>
      <c r="CI49" s="221">
        <f t="shared" si="85"/>
        <v>3</v>
      </c>
      <c r="CJ49" s="631">
        <f t="shared" si="85"/>
        <v>0</v>
      </c>
      <c r="CK49" s="632">
        <f t="shared" si="85"/>
        <v>0</v>
      </c>
      <c r="CL49" s="632">
        <f t="shared" si="85"/>
        <v>0</v>
      </c>
      <c r="CM49" s="633">
        <f t="shared" si="85"/>
        <v>0</v>
      </c>
      <c r="CN49" s="219">
        <f t="shared" si="85"/>
        <v>1</v>
      </c>
      <c r="CO49" s="220">
        <f t="shared" si="85"/>
        <v>2</v>
      </c>
      <c r="CP49" s="220">
        <f t="shared" si="85"/>
        <v>3</v>
      </c>
      <c r="CQ49" s="221">
        <f t="shared" si="85"/>
        <v>2</v>
      </c>
      <c r="CR49" s="631">
        <f t="shared" si="85"/>
        <v>0</v>
      </c>
      <c r="CS49" s="632">
        <f t="shared" si="85"/>
        <v>0</v>
      </c>
      <c r="CT49" s="632">
        <f t="shared" si="85"/>
        <v>0</v>
      </c>
      <c r="CU49" s="690">
        <f t="shared" si="85"/>
        <v>0</v>
      </c>
      <c r="CV49" s="219">
        <f t="shared" ref="CV49:CY49" si="86">SUM(CV50:CV68)</f>
        <v>0</v>
      </c>
      <c r="CW49" s="220">
        <f t="shared" si="86"/>
        <v>0</v>
      </c>
      <c r="CX49" s="220">
        <f t="shared" si="86"/>
        <v>1946</v>
      </c>
      <c r="CY49" s="237">
        <f t="shared" si="86"/>
        <v>4</v>
      </c>
      <c r="CZ49" s="210">
        <f t="shared" si="5"/>
        <v>39</v>
      </c>
      <c r="DA49" s="211">
        <f t="shared" si="6"/>
        <v>122</v>
      </c>
      <c r="DB49" s="255">
        <f>SUM(DB50:DB68)</f>
        <v>2863</v>
      </c>
      <c r="DC49" s="256">
        <f>(G49+K49+O49+S49+W49+AA49+AE49+AI49+AM49+AQ49+AU49+AY49+BC49+BG49+BK49+BO49+BS49+BW49+CA49+CE49+CI49+CM49+CQ49+CU49+CY49)/$B$2/A68</f>
        <v>0.38486842105263158</v>
      </c>
      <c r="DD49" s="258"/>
      <c r="DE49" s="256">
        <f>DB49/$DB$125/A68</f>
        <v>0.81474730227585623</v>
      </c>
      <c r="DF49" s="259"/>
      <c r="DG49" s="256">
        <f t="shared" si="9"/>
        <v>5.623471882640587E-2</v>
      </c>
      <c r="DH49" s="259"/>
      <c r="DI49" s="256">
        <f>DB49/'Кол-во учащихся ОУ'!E51</f>
        <v>0.15852713178294572</v>
      </c>
      <c r="DJ49" s="259"/>
    </row>
    <row r="50" spans="1:114" ht="16.5" customHeight="1" x14ac:dyDescent="0.25">
      <c r="A50" s="19">
        <v>1</v>
      </c>
      <c r="B50" s="18">
        <v>40010</v>
      </c>
      <c r="C50" s="20" t="s">
        <v>97</v>
      </c>
      <c r="D50" s="816">
        <v>5</v>
      </c>
      <c r="E50" s="817">
        <v>9</v>
      </c>
      <c r="F50" s="817">
        <v>107</v>
      </c>
      <c r="G50" s="293">
        <f t="shared" ref="G50:G66" si="87">IF(F50&gt;0,1,0)</f>
        <v>1</v>
      </c>
      <c r="H50" s="884"/>
      <c r="I50" s="885"/>
      <c r="J50" s="885"/>
      <c r="K50" s="293">
        <f t="shared" si="23"/>
        <v>0</v>
      </c>
      <c r="L50" s="928"/>
      <c r="M50" s="929"/>
      <c r="N50" s="929"/>
      <c r="O50" s="293">
        <f t="shared" ref="O50:O68" si="88">IF(N50&gt;0,1,0)</f>
        <v>0</v>
      </c>
      <c r="P50" s="281"/>
      <c r="Q50" s="282"/>
      <c r="R50" s="282"/>
      <c r="S50" s="293">
        <f t="shared" ref="S50:S68" si="89">IF(R50&gt;0,1,0)</f>
        <v>0</v>
      </c>
      <c r="T50" s="959"/>
      <c r="U50" s="960"/>
      <c r="V50" s="960"/>
      <c r="W50" s="293">
        <f t="shared" ref="W50:W68" si="90">IF(V50&gt;0,1,0)</f>
        <v>0</v>
      </c>
      <c r="X50" s="281"/>
      <c r="Y50" s="282"/>
      <c r="Z50" s="282"/>
      <c r="AA50" s="293">
        <f t="shared" ref="AA50:AA68" si="91">IF(Z50&gt;0,1,0)</f>
        <v>0</v>
      </c>
      <c r="AB50" s="281"/>
      <c r="AC50" s="282"/>
      <c r="AD50" s="282"/>
      <c r="AE50" s="293">
        <f t="shared" si="24"/>
        <v>0</v>
      </c>
      <c r="AF50" s="281"/>
      <c r="AG50" s="282"/>
      <c r="AH50" s="282"/>
      <c r="AI50" s="293">
        <f t="shared" si="25"/>
        <v>0</v>
      </c>
      <c r="AJ50" s="991">
        <v>0</v>
      </c>
      <c r="AK50" s="992">
        <v>2</v>
      </c>
      <c r="AL50" s="992">
        <v>4</v>
      </c>
      <c r="AM50" s="293">
        <f t="shared" si="26"/>
        <v>1</v>
      </c>
      <c r="AN50" s="1039">
        <v>0</v>
      </c>
      <c r="AO50" s="1040">
        <v>0</v>
      </c>
      <c r="AP50" s="1040">
        <v>2</v>
      </c>
      <c r="AQ50" s="293">
        <f t="shared" si="27"/>
        <v>1</v>
      </c>
      <c r="AR50" s="1091">
        <v>0</v>
      </c>
      <c r="AS50" s="1092">
        <v>1</v>
      </c>
      <c r="AT50" s="1092">
        <v>16</v>
      </c>
      <c r="AU50" s="293">
        <f t="shared" si="28"/>
        <v>1</v>
      </c>
      <c r="AV50" s="1127">
        <v>3</v>
      </c>
      <c r="AW50" s="1128">
        <v>4</v>
      </c>
      <c r="AX50" s="1128">
        <v>31</v>
      </c>
      <c r="AY50" s="293">
        <f t="shared" si="29"/>
        <v>1</v>
      </c>
      <c r="AZ50" s="1173">
        <v>0</v>
      </c>
      <c r="BA50" s="1174">
        <v>1</v>
      </c>
      <c r="BB50" s="1174">
        <v>6</v>
      </c>
      <c r="BC50" s="293">
        <f t="shared" ref="BC50:BC68" si="92">IF(BB50&gt;0,1,0)</f>
        <v>1</v>
      </c>
      <c r="BD50" s="595"/>
      <c r="BE50" s="592"/>
      <c r="BF50" s="592"/>
      <c r="BG50" s="618">
        <f t="shared" si="30"/>
        <v>0</v>
      </c>
      <c r="BH50" s="1209">
        <v>1</v>
      </c>
      <c r="BI50" s="1210">
        <v>0</v>
      </c>
      <c r="BJ50" s="1210">
        <v>1</v>
      </c>
      <c r="BK50" s="293">
        <f t="shared" ref="BK50:BK68" si="93">IF(BJ50&gt;0,1,0)</f>
        <v>1</v>
      </c>
      <c r="BL50" s="591"/>
      <c r="BM50" s="592"/>
      <c r="BN50" s="592"/>
      <c r="BO50" s="619">
        <f t="shared" si="31"/>
        <v>0</v>
      </c>
      <c r="BP50" s="291"/>
      <c r="BQ50" s="292"/>
      <c r="BR50" s="292"/>
      <c r="BS50" s="293">
        <f t="shared" si="32"/>
        <v>0</v>
      </c>
      <c r="BT50" s="682"/>
      <c r="BU50" s="683"/>
      <c r="BV50" s="683"/>
      <c r="BW50" s="293">
        <f t="shared" si="33"/>
        <v>0</v>
      </c>
      <c r="BX50" s="1286">
        <v>0</v>
      </c>
      <c r="BY50" s="1287">
        <v>3</v>
      </c>
      <c r="BZ50" s="1287">
        <v>11</v>
      </c>
      <c r="CA50" s="293">
        <f t="shared" ref="CA50" si="94">IF(BZ50&gt;0,1,0)</f>
        <v>1</v>
      </c>
      <c r="CB50" s="1337">
        <v>1</v>
      </c>
      <c r="CC50" s="1338">
        <v>5</v>
      </c>
      <c r="CD50" s="1338">
        <v>10</v>
      </c>
      <c r="CE50" s="293">
        <f t="shared" si="35"/>
        <v>1</v>
      </c>
      <c r="CF50" s="1369">
        <v>1</v>
      </c>
      <c r="CG50" s="1370">
        <v>1</v>
      </c>
      <c r="CH50" s="1370">
        <v>2</v>
      </c>
      <c r="CI50" s="293">
        <f t="shared" si="36"/>
        <v>1</v>
      </c>
      <c r="CJ50" s="595"/>
      <c r="CK50" s="592"/>
      <c r="CL50" s="592"/>
      <c r="CM50" s="618">
        <f t="shared" si="37"/>
        <v>0</v>
      </c>
      <c r="CN50" s="1399">
        <v>0</v>
      </c>
      <c r="CO50" s="1400">
        <v>2</v>
      </c>
      <c r="CP50" s="1400">
        <v>2</v>
      </c>
      <c r="CQ50" s="293">
        <f t="shared" si="38"/>
        <v>1</v>
      </c>
      <c r="CR50" s="590"/>
      <c r="CS50" s="594"/>
      <c r="CT50" s="594"/>
      <c r="CU50" s="293">
        <f t="shared" si="39"/>
        <v>0</v>
      </c>
      <c r="CV50" s="1424"/>
      <c r="CW50" s="1425"/>
      <c r="CX50" s="1425"/>
      <c r="CY50" s="294">
        <f t="shared" ref="CY50" si="95">IF(CX50&gt;0,1,0)</f>
        <v>0</v>
      </c>
      <c r="CZ50" s="297">
        <f t="shared" si="5"/>
        <v>11</v>
      </c>
      <c r="DA50" s="298">
        <f t="shared" si="6"/>
        <v>28</v>
      </c>
      <c r="DB50" s="299">
        <f t="shared" si="6"/>
        <v>192</v>
      </c>
      <c r="DC50" s="300">
        <f t="shared" si="16"/>
        <v>0.6875</v>
      </c>
      <c r="DD50" s="301">
        <f t="shared" ref="DD50:DD68" si="96">$DC$125</f>
        <v>0.37894144144144143</v>
      </c>
      <c r="DE50" s="302">
        <f t="shared" ref="DE50:DE68" si="97">DB50/$DB$125</f>
        <v>1.0381411661551951</v>
      </c>
      <c r="DF50" s="303">
        <f t="shared" ref="DF50:DF68" si="98">$DE$125</f>
        <v>1</v>
      </c>
      <c r="DG50" s="302">
        <f t="shared" si="9"/>
        <v>0.203125</v>
      </c>
      <c r="DH50" s="303">
        <f t="shared" ref="DH50:DH68" si="99">$DG$125</f>
        <v>0.10811016479382828</v>
      </c>
      <c r="DI50" s="302">
        <f>DB50/'Кол-во учащихся ОУ'!D52</f>
        <v>8.3806198166739412E-2</v>
      </c>
      <c r="DJ50" s="303">
        <f t="shared" ref="DJ50:DJ68" si="100">$DI$125</f>
        <v>0.15285221418959088</v>
      </c>
    </row>
    <row r="51" spans="1:114" ht="16.5" customHeight="1" x14ac:dyDescent="0.25">
      <c r="A51" s="19">
        <v>2</v>
      </c>
      <c r="B51" s="16">
        <v>40030</v>
      </c>
      <c r="C51" s="21" t="s">
        <v>232</v>
      </c>
      <c r="D51" s="814">
        <v>0</v>
      </c>
      <c r="E51" s="815">
        <v>2</v>
      </c>
      <c r="F51" s="815">
        <v>41</v>
      </c>
      <c r="G51" s="306">
        <f>IF(F51&gt;0,1,0)</f>
        <v>1</v>
      </c>
      <c r="H51" s="882"/>
      <c r="I51" s="883"/>
      <c r="J51" s="883"/>
      <c r="K51" s="306">
        <f>IF(J51&gt;0,1,0)</f>
        <v>0</v>
      </c>
      <c r="L51" s="926"/>
      <c r="M51" s="927"/>
      <c r="N51" s="927"/>
      <c r="O51" s="306">
        <f t="shared" si="88"/>
        <v>0</v>
      </c>
      <c r="P51" s="548"/>
      <c r="Q51" s="549"/>
      <c r="R51" s="549"/>
      <c r="S51" s="306">
        <f t="shared" si="89"/>
        <v>0</v>
      </c>
      <c r="T51" s="957"/>
      <c r="U51" s="958"/>
      <c r="V51" s="958"/>
      <c r="W51" s="306">
        <f t="shared" si="90"/>
        <v>0</v>
      </c>
      <c r="X51" s="548"/>
      <c r="Y51" s="549"/>
      <c r="Z51" s="549"/>
      <c r="AA51" s="306">
        <f t="shared" si="91"/>
        <v>0</v>
      </c>
      <c r="AB51" s="548"/>
      <c r="AC51" s="549"/>
      <c r="AD51" s="549"/>
      <c r="AE51" s="306">
        <f>IF(AD51&gt;0,1,0)</f>
        <v>0</v>
      </c>
      <c r="AF51" s="548"/>
      <c r="AG51" s="549"/>
      <c r="AH51" s="549"/>
      <c r="AI51" s="306">
        <f>IF(AH51&gt;0,1,0)</f>
        <v>0</v>
      </c>
      <c r="AJ51" s="989">
        <v>0</v>
      </c>
      <c r="AK51" s="990">
        <v>2</v>
      </c>
      <c r="AL51" s="990">
        <v>2</v>
      </c>
      <c r="AM51" s="306">
        <f>IF(AL51&gt;0,1,0)</f>
        <v>1</v>
      </c>
      <c r="AN51" s="1037">
        <v>0</v>
      </c>
      <c r="AO51" s="1038">
        <v>0</v>
      </c>
      <c r="AP51" s="1038">
        <v>2</v>
      </c>
      <c r="AQ51" s="306">
        <f>IF(AP51&gt;0,1,0)</f>
        <v>1</v>
      </c>
      <c r="AR51" s="1089">
        <v>0</v>
      </c>
      <c r="AS51" s="1090">
        <v>0</v>
      </c>
      <c r="AT51" s="1090">
        <v>3</v>
      </c>
      <c r="AU51" s="306">
        <f>IF(AT51&gt;0,1,0)</f>
        <v>1</v>
      </c>
      <c r="AV51" s="1125"/>
      <c r="AW51" s="1126"/>
      <c r="AX51" s="1126"/>
      <c r="AY51" s="306">
        <f>IF(AX51&gt;0,1,0)</f>
        <v>0</v>
      </c>
      <c r="AZ51" s="1171"/>
      <c r="BA51" s="1172"/>
      <c r="BB51" s="1172"/>
      <c r="BC51" s="306">
        <f t="shared" si="92"/>
        <v>0</v>
      </c>
      <c r="BD51" s="590"/>
      <c r="BE51" s="594"/>
      <c r="BF51" s="594"/>
      <c r="BG51" s="596">
        <f>IF(BF51&gt;0,1,0)</f>
        <v>0</v>
      </c>
      <c r="BH51" s="1207"/>
      <c r="BI51" s="1208"/>
      <c r="BJ51" s="1208"/>
      <c r="BK51" s="306">
        <f t="shared" si="93"/>
        <v>0</v>
      </c>
      <c r="BL51" s="597"/>
      <c r="BM51" s="594"/>
      <c r="BN51" s="594"/>
      <c r="BO51" s="593">
        <f>IF(BN51&gt;0,1,0)</f>
        <v>0</v>
      </c>
      <c r="BP51" s="304"/>
      <c r="BQ51" s="305"/>
      <c r="BR51" s="305"/>
      <c r="BS51" s="306">
        <f>IF(BR51&gt;0,1,0)</f>
        <v>0</v>
      </c>
      <c r="BT51" s="691"/>
      <c r="BU51" s="692"/>
      <c r="BV51" s="692"/>
      <c r="BW51" s="306">
        <f>IF(BV51&gt;0,1,0)</f>
        <v>0</v>
      </c>
      <c r="BX51" s="1284">
        <v>0</v>
      </c>
      <c r="BY51" s="1285">
        <v>4</v>
      </c>
      <c r="BZ51" s="1285">
        <v>10</v>
      </c>
      <c r="CA51" s="306">
        <f>IF(BZ51&gt;0,1,0)</f>
        <v>1</v>
      </c>
      <c r="CB51" s="1335">
        <v>2</v>
      </c>
      <c r="CC51" s="1336">
        <v>3</v>
      </c>
      <c r="CD51" s="1336">
        <v>7</v>
      </c>
      <c r="CE51" s="306">
        <f>IF(CD51&gt;0,1,0)</f>
        <v>1</v>
      </c>
      <c r="CF51" s="1367"/>
      <c r="CG51" s="1368"/>
      <c r="CH51" s="1368"/>
      <c r="CI51" s="306">
        <f>IF(CH51&gt;0,1,0)</f>
        <v>0</v>
      </c>
      <c r="CJ51" s="595"/>
      <c r="CK51" s="592"/>
      <c r="CL51" s="592"/>
      <c r="CM51" s="596">
        <f>IF(CL51&gt;0,1,0)</f>
        <v>0</v>
      </c>
      <c r="CN51" s="1399"/>
      <c r="CO51" s="1400"/>
      <c r="CP51" s="1400"/>
      <c r="CQ51" s="306">
        <f>IF(CP51&gt;0,1,0)</f>
        <v>0</v>
      </c>
      <c r="CR51" s="590"/>
      <c r="CS51" s="594"/>
      <c r="CT51" s="594"/>
      <c r="CU51" s="306">
        <f>IF(CT51&gt;0,1,0)</f>
        <v>0</v>
      </c>
      <c r="CV51" s="1424"/>
      <c r="CW51" s="1425"/>
      <c r="CX51" s="1425"/>
      <c r="CY51" s="307">
        <f>IF(CX51&gt;0,1,0)</f>
        <v>0</v>
      </c>
      <c r="CZ51" s="308">
        <f t="shared" si="5"/>
        <v>2</v>
      </c>
      <c r="DA51" s="309">
        <f t="shared" si="6"/>
        <v>11</v>
      </c>
      <c r="DB51" s="310">
        <f t="shared" si="6"/>
        <v>65</v>
      </c>
      <c r="DC51" s="311">
        <f t="shared" si="16"/>
        <v>0.375</v>
      </c>
      <c r="DD51" s="312">
        <f t="shared" si="96"/>
        <v>0.37894144144144143</v>
      </c>
      <c r="DE51" s="313">
        <f t="shared" si="97"/>
        <v>0.35145404062545671</v>
      </c>
      <c r="DF51" s="314">
        <f t="shared" si="98"/>
        <v>1</v>
      </c>
      <c r="DG51" s="313">
        <f>(CZ51+DA51)/DB51</f>
        <v>0.2</v>
      </c>
      <c r="DH51" s="314">
        <f t="shared" si="99"/>
        <v>0.10811016479382828</v>
      </c>
      <c r="DI51" s="302">
        <f>DB51/'Кол-во учащихся ОУ'!D53</f>
        <v>9.5729013254786458E-2</v>
      </c>
      <c r="DJ51" s="303">
        <f t="shared" si="100"/>
        <v>0.15285221418959088</v>
      </c>
    </row>
    <row r="52" spans="1:114" ht="16.5" customHeight="1" x14ac:dyDescent="0.25">
      <c r="A52" s="19">
        <v>3</v>
      </c>
      <c r="B52" s="16">
        <v>40410</v>
      </c>
      <c r="C52" s="21" t="s">
        <v>102</v>
      </c>
      <c r="D52" s="814">
        <v>4</v>
      </c>
      <c r="E52" s="815">
        <v>10</v>
      </c>
      <c r="F52" s="815">
        <v>85</v>
      </c>
      <c r="G52" s="306">
        <f>IF(F52&gt;0,1,0)</f>
        <v>1</v>
      </c>
      <c r="H52" s="882">
        <v>1</v>
      </c>
      <c r="I52" s="883">
        <v>0</v>
      </c>
      <c r="J52" s="883">
        <v>1</v>
      </c>
      <c r="K52" s="306">
        <f>IF(J52&gt;0,1,0)</f>
        <v>1</v>
      </c>
      <c r="L52" s="926"/>
      <c r="M52" s="927"/>
      <c r="N52" s="927"/>
      <c r="O52" s="306">
        <f t="shared" si="88"/>
        <v>0</v>
      </c>
      <c r="P52" s="548"/>
      <c r="Q52" s="549"/>
      <c r="R52" s="549"/>
      <c r="S52" s="306">
        <f t="shared" si="89"/>
        <v>0</v>
      </c>
      <c r="T52" s="957"/>
      <c r="U52" s="958"/>
      <c r="V52" s="958"/>
      <c r="W52" s="306">
        <f t="shared" si="90"/>
        <v>0</v>
      </c>
      <c r="X52" s="548"/>
      <c r="Y52" s="549"/>
      <c r="Z52" s="549"/>
      <c r="AA52" s="306">
        <f t="shared" si="91"/>
        <v>0</v>
      </c>
      <c r="AB52" s="548"/>
      <c r="AC52" s="549"/>
      <c r="AD52" s="549"/>
      <c r="AE52" s="306">
        <f>IF(AD52&gt;0,1,0)</f>
        <v>0</v>
      </c>
      <c r="AF52" s="548"/>
      <c r="AG52" s="549"/>
      <c r="AH52" s="549"/>
      <c r="AI52" s="306">
        <f>IF(AH52&gt;0,1,0)</f>
        <v>0</v>
      </c>
      <c r="AJ52" s="989">
        <v>0</v>
      </c>
      <c r="AK52" s="990">
        <v>0</v>
      </c>
      <c r="AL52" s="990">
        <v>1</v>
      </c>
      <c r="AM52" s="306">
        <f>IF(AL52&gt;0,1,0)</f>
        <v>1</v>
      </c>
      <c r="AN52" s="1037">
        <v>0</v>
      </c>
      <c r="AO52" s="1038">
        <v>0</v>
      </c>
      <c r="AP52" s="1038">
        <v>2</v>
      </c>
      <c r="AQ52" s="306">
        <f>IF(AP52&gt;0,1,0)</f>
        <v>1</v>
      </c>
      <c r="AR52" s="1089">
        <v>0</v>
      </c>
      <c r="AS52" s="1090">
        <v>3</v>
      </c>
      <c r="AT52" s="1090">
        <v>16</v>
      </c>
      <c r="AU52" s="306">
        <f>IF(AT52&gt;0,1,0)</f>
        <v>1</v>
      </c>
      <c r="AV52" s="1125">
        <v>2</v>
      </c>
      <c r="AW52" s="1126">
        <v>8</v>
      </c>
      <c r="AX52" s="1126">
        <v>42</v>
      </c>
      <c r="AY52" s="306">
        <f>IF(AX52&gt;0,1,0)</f>
        <v>1</v>
      </c>
      <c r="AZ52" s="1171">
        <v>0</v>
      </c>
      <c r="BA52" s="1172">
        <v>4</v>
      </c>
      <c r="BB52" s="1172">
        <v>11</v>
      </c>
      <c r="BC52" s="306">
        <f t="shared" si="92"/>
        <v>1</v>
      </c>
      <c r="BD52" s="590"/>
      <c r="BE52" s="594"/>
      <c r="BF52" s="594"/>
      <c r="BG52" s="596">
        <f>IF(BF52&gt;0,1,0)</f>
        <v>0</v>
      </c>
      <c r="BH52" s="1207">
        <v>0</v>
      </c>
      <c r="BI52" s="1208">
        <v>2</v>
      </c>
      <c r="BJ52" s="1208">
        <v>2</v>
      </c>
      <c r="BK52" s="306">
        <f t="shared" si="93"/>
        <v>1</v>
      </c>
      <c r="BL52" s="597"/>
      <c r="BM52" s="594"/>
      <c r="BN52" s="594"/>
      <c r="BO52" s="593">
        <f>IF(BN52&gt;0,1,0)</f>
        <v>0</v>
      </c>
      <c r="BP52" s="548"/>
      <c r="BQ52" s="549"/>
      <c r="BR52" s="549"/>
      <c r="BS52" s="306">
        <f>IF(BR52&gt;0,1,0)</f>
        <v>0</v>
      </c>
      <c r="BT52" s="691"/>
      <c r="BU52" s="692"/>
      <c r="BV52" s="692"/>
      <c r="BW52" s="306">
        <f>IF(BV52&gt;0,1,0)</f>
        <v>0</v>
      </c>
      <c r="BX52" s="1284">
        <v>1</v>
      </c>
      <c r="BY52" s="1285">
        <v>5</v>
      </c>
      <c r="BZ52" s="1285">
        <v>9</v>
      </c>
      <c r="CA52" s="306">
        <f>IF(BZ52&gt;0,1,0)</f>
        <v>1</v>
      </c>
      <c r="CB52" s="1335">
        <v>1</v>
      </c>
      <c r="CC52" s="1336">
        <v>0</v>
      </c>
      <c r="CD52" s="1336">
        <v>2</v>
      </c>
      <c r="CE52" s="306">
        <f>IF(CD52&gt;0,1,0)</f>
        <v>1</v>
      </c>
      <c r="CF52" s="1367"/>
      <c r="CG52" s="1368"/>
      <c r="CH52" s="1368"/>
      <c r="CI52" s="306">
        <f>IF(CH52&gt;0,1,0)</f>
        <v>0</v>
      </c>
      <c r="CJ52" s="595"/>
      <c r="CK52" s="592"/>
      <c r="CL52" s="592"/>
      <c r="CM52" s="596">
        <f>IF(CL52&gt;0,1,0)</f>
        <v>0</v>
      </c>
      <c r="CN52" s="1397"/>
      <c r="CO52" s="1398"/>
      <c r="CP52" s="1398"/>
      <c r="CQ52" s="306">
        <f>IF(CP52&gt;0,1,0)</f>
        <v>0</v>
      </c>
      <c r="CR52" s="590"/>
      <c r="CS52" s="594"/>
      <c r="CT52" s="594"/>
      <c r="CU52" s="306">
        <f>IF(CT52&gt;0,1,0)</f>
        <v>0</v>
      </c>
      <c r="CV52" s="1422"/>
      <c r="CW52" s="1423"/>
      <c r="CX52" s="1423">
        <v>1346</v>
      </c>
      <c r="CY52" s="307">
        <f>IF(CX52&gt;0,1,0)</f>
        <v>1</v>
      </c>
      <c r="CZ52" s="308">
        <f t="shared" si="5"/>
        <v>9</v>
      </c>
      <c r="DA52" s="309">
        <f t="shared" si="6"/>
        <v>32</v>
      </c>
      <c r="DB52" s="310">
        <f t="shared" si="6"/>
        <v>1517</v>
      </c>
      <c r="DC52" s="311">
        <f t="shared" si="16"/>
        <v>0.6875</v>
      </c>
      <c r="DD52" s="312">
        <f t="shared" si="96"/>
        <v>0.37894144144144143</v>
      </c>
      <c r="DE52" s="313">
        <f t="shared" si="97"/>
        <v>8.2023966096741194</v>
      </c>
      <c r="DF52" s="314">
        <f t="shared" si="98"/>
        <v>1</v>
      </c>
      <c r="DG52" s="313">
        <f>(CZ52+DA52)/DB52</f>
        <v>2.7027027027027029E-2</v>
      </c>
      <c r="DH52" s="314">
        <f t="shared" si="99"/>
        <v>0.10811016479382828</v>
      </c>
      <c r="DI52" s="302">
        <f>DB52/'Кол-во учащихся ОУ'!D54</f>
        <v>0.79842105263157892</v>
      </c>
      <c r="DJ52" s="303">
        <f t="shared" si="100"/>
        <v>0.15285221418959088</v>
      </c>
    </row>
    <row r="53" spans="1:114" ht="16.5" customHeight="1" x14ac:dyDescent="0.25">
      <c r="A53" s="19">
        <v>4</v>
      </c>
      <c r="B53" s="16">
        <v>40011</v>
      </c>
      <c r="C53" s="21" t="s">
        <v>98</v>
      </c>
      <c r="D53" s="814">
        <v>2</v>
      </c>
      <c r="E53" s="815">
        <v>2</v>
      </c>
      <c r="F53" s="815">
        <v>38</v>
      </c>
      <c r="G53" s="306">
        <f t="shared" si="87"/>
        <v>1</v>
      </c>
      <c r="H53" s="882">
        <v>1</v>
      </c>
      <c r="I53" s="883">
        <v>1</v>
      </c>
      <c r="J53" s="883">
        <v>3</v>
      </c>
      <c r="K53" s="306">
        <f t="shared" si="23"/>
        <v>1</v>
      </c>
      <c r="L53" s="926"/>
      <c r="M53" s="927"/>
      <c r="N53" s="927"/>
      <c r="O53" s="306">
        <f t="shared" si="88"/>
        <v>0</v>
      </c>
      <c r="P53" s="548"/>
      <c r="Q53" s="549"/>
      <c r="R53" s="549"/>
      <c r="S53" s="306">
        <f t="shared" si="89"/>
        <v>0</v>
      </c>
      <c r="T53" s="957"/>
      <c r="U53" s="958"/>
      <c r="V53" s="958"/>
      <c r="W53" s="306">
        <f t="shared" si="90"/>
        <v>0</v>
      </c>
      <c r="X53" s="548"/>
      <c r="Y53" s="549"/>
      <c r="Z53" s="549"/>
      <c r="AA53" s="306">
        <f t="shared" si="91"/>
        <v>0</v>
      </c>
      <c r="AB53" s="548"/>
      <c r="AC53" s="549"/>
      <c r="AD53" s="549"/>
      <c r="AE53" s="306">
        <f t="shared" si="24"/>
        <v>0</v>
      </c>
      <c r="AF53" s="548"/>
      <c r="AG53" s="549"/>
      <c r="AH53" s="549"/>
      <c r="AI53" s="306">
        <f t="shared" si="25"/>
        <v>0</v>
      </c>
      <c r="AJ53" s="989"/>
      <c r="AK53" s="990"/>
      <c r="AL53" s="990"/>
      <c r="AM53" s="306">
        <f t="shared" si="26"/>
        <v>0</v>
      </c>
      <c r="AN53" s="1037">
        <v>0</v>
      </c>
      <c r="AO53" s="1038">
        <v>0</v>
      </c>
      <c r="AP53" s="1038">
        <v>2</v>
      </c>
      <c r="AQ53" s="306">
        <f t="shared" si="27"/>
        <v>1</v>
      </c>
      <c r="AR53" s="1089"/>
      <c r="AS53" s="1090"/>
      <c r="AT53" s="1090"/>
      <c r="AU53" s="306">
        <f t="shared" si="28"/>
        <v>0</v>
      </c>
      <c r="AV53" s="1125"/>
      <c r="AW53" s="1126"/>
      <c r="AX53" s="1126"/>
      <c r="AY53" s="306">
        <f t="shared" si="29"/>
        <v>0</v>
      </c>
      <c r="AZ53" s="1171">
        <v>0</v>
      </c>
      <c r="BA53" s="1172">
        <v>2</v>
      </c>
      <c r="BB53" s="1172">
        <v>6</v>
      </c>
      <c r="BC53" s="306">
        <f t="shared" si="92"/>
        <v>1</v>
      </c>
      <c r="BD53" s="590"/>
      <c r="BE53" s="594"/>
      <c r="BF53" s="594"/>
      <c r="BG53" s="596">
        <f t="shared" si="30"/>
        <v>0</v>
      </c>
      <c r="BH53" s="1207"/>
      <c r="BI53" s="1208"/>
      <c r="BJ53" s="1208"/>
      <c r="BK53" s="306">
        <f t="shared" si="93"/>
        <v>0</v>
      </c>
      <c r="BL53" s="597"/>
      <c r="BM53" s="594"/>
      <c r="BN53" s="594"/>
      <c r="BO53" s="593">
        <f t="shared" si="31"/>
        <v>0</v>
      </c>
      <c r="BP53" s="548"/>
      <c r="BQ53" s="549"/>
      <c r="BR53" s="549"/>
      <c r="BS53" s="306">
        <f t="shared" si="32"/>
        <v>0</v>
      </c>
      <c r="BT53" s="691"/>
      <c r="BU53" s="692"/>
      <c r="BV53" s="692"/>
      <c r="BW53" s="306">
        <f t="shared" si="33"/>
        <v>0</v>
      </c>
      <c r="BX53" s="1284">
        <v>0</v>
      </c>
      <c r="BY53" s="1285">
        <v>1</v>
      </c>
      <c r="BZ53" s="1285">
        <v>5</v>
      </c>
      <c r="CA53" s="306">
        <f t="shared" ref="CA53" si="101">IF(BZ53&gt;0,1,0)</f>
        <v>1</v>
      </c>
      <c r="CB53" s="1335">
        <v>0</v>
      </c>
      <c r="CC53" s="1336">
        <v>0</v>
      </c>
      <c r="CD53" s="1336">
        <v>1</v>
      </c>
      <c r="CE53" s="306">
        <f t="shared" si="35"/>
        <v>1</v>
      </c>
      <c r="CF53" s="1367"/>
      <c r="CG53" s="1368"/>
      <c r="CH53" s="1368"/>
      <c r="CI53" s="306">
        <f t="shared" si="36"/>
        <v>0</v>
      </c>
      <c r="CJ53" s="595"/>
      <c r="CK53" s="592"/>
      <c r="CL53" s="592"/>
      <c r="CM53" s="596">
        <f t="shared" si="37"/>
        <v>0</v>
      </c>
      <c r="CN53" s="1399"/>
      <c r="CO53" s="1400"/>
      <c r="CP53" s="1400"/>
      <c r="CQ53" s="306">
        <f t="shared" si="38"/>
        <v>0</v>
      </c>
      <c r="CR53" s="590"/>
      <c r="CS53" s="594"/>
      <c r="CT53" s="594"/>
      <c r="CU53" s="306">
        <f t="shared" si="39"/>
        <v>0</v>
      </c>
      <c r="CV53" s="1424"/>
      <c r="CW53" s="1425"/>
      <c r="CX53" s="1425"/>
      <c r="CY53" s="307">
        <f t="shared" ref="CY53" si="102">IF(CX53&gt;0,1,0)</f>
        <v>0</v>
      </c>
      <c r="CZ53" s="308">
        <f t="shared" si="5"/>
        <v>3</v>
      </c>
      <c r="DA53" s="309">
        <f t="shared" si="6"/>
        <v>6</v>
      </c>
      <c r="DB53" s="310">
        <f t="shared" si="6"/>
        <v>55</v>
      </c>
      <c r="DC53" s="311">
        <f t="shared" si="16"/>
        <v>0.375</v>
      </c>
      <c r="DD53" s="312">
        <f t="shared" si="96"/>
        <v>0.37894144144144143</v>
      </c>
      <c r="DE53" s="313">
        <f t="shared" si="97"/>
        <v>0.29738418822154028</v>
      </c>
      <c r="DF53" s="314">
        <f t="shared" si="98"/>
        <v>1</v>
      </c>
      <c r="DG53" s="313">
        <f t="shared" si="9"/>
        <v>0.16363636363636364</v>
      </c>
      <c r="DH53" s="314">
        <f t="shared" si="99"/>
        <v>0.10811016479382828</v>
      </c>
      <c r="DI53" s="302">
        <f>DB53/'Кол-во учащихся ОУ'!D55</f>
        <v>2.376836646499568E-2</v>
      </c>
      <c r="DJ53" s="303">
        <f t="shared" si="100"/>
        <v>0.15285221418959088</v>
      </c>
    </row>
    <row r="54" spans="1:114" ht="16.5" customHeight="1" x14ac:dyDescent="0.25">
      <c r="A54" s="19">
        <v>5</v>
      </c>
      <c r="B54" s="16">
        <v>40080</v>
      </c>
      <c r="C54" s="21" t="s">
        <v>100</v>
      </c>
      <c r="D54" s="814">
        <v>0</v>
      </c>
      <c r="E54" s="815">
        <v>1</v>
      </c>
      <c r="F54" s="815">
        <v>21</v>
      </c>
      <c r="G54" s="306">
        <f>IF(F54&gt;0,1,0)</f>
        <v>1</v>
      </c>
      <c r="H54" s="882">
        <v>2</v>
      </c>
      <c r="I54" s="883">
        <v>1</v>
      </c>
      <c r="J54" s="883">
        <v>7</v>
      </c>
      <c r="K54" s="306">
        <f>IF(J54&gt;0,1,0)</f>
        <v>1</v>
      </c>
      <c r="L54" s="926"/>
      <c r="M54" s="927"/>
      <c r="N54" s="927"/>
      <c r="O54" s="306">
        <f t="shared" si="88"/>
        <v>0</v>
      </c>
      <c r="P54" s="548"/>
      <c r="Q54" s="549"/>
      <c r="R54" s="549"/>
      <c r="S54" s="306">
        <f t="shared" si="89"/>
        <v>0</v>
      </c>
      <c r="T54" s="957"/>
      <c r="U54" s="958"/>
      <c r="V54" s="958"/>
      <c r="W54" s="306">
        <f t="shared" si="90"/>
        <v>0</v>
      </c>
      <c r="X54" s="548"/>
      <c r="Y54" s="549"/>
      <c r="Z54" s="549"/>
      <c r="AA54" s="306">
        <f t="shared" si="91"/>
        <v>0</v>
      </c>
      <c r="AB54" s="548"/>
      <c r="AC54" s="549"/>
      <c r="AD54" s="549"/>
      <c r="AE54" s="306">
        <f>IF(AD54&gt;0,1,0)</f>
        <v>0</v>
      </c>
      <c r="AF54" s="548"/>
      <c r="AG54" s="549"/>
      <c r="AH54" s="549"/>
      <c r="AI54" s="306">
        <f>IF(AH54&gt;0,1,0)</f>
        <v>0</v>
      </c>
      <c r="AJ54" s="989"/>
      <c r="AK54" s="990"/>
      <c r="AL54" s="990"/>
      <c r="AM54" s="306">
        <f>IF(AL54&gt;0,1,0)</f>
        <v>0</v>
      </c>
      <c r="AN54" s="1037">
        <v>0</v>
      </c>
      <c r="AO54" s="1038">
        <v>0</v>
      </c>
      <c r="AP54" s="1038">
        <v>1</v>
      </c>
      <c r="AQ54" s="306">
        <f>IF(AP54&gt;0,1,0)</f>
        <v>1</v>
      </c>
      <c r="AR54" s="1089">
        <v>0</v>
      </c>
      <c r="AS54" s="1090">
        <v>6</v>
      </c>
      <c r="AT54" s="1090">
        <v>25</v>
      </c>
      <c r="AU54" s="306">
        <f>IF(AT54&gt;0,1,0)</f>
        <v>1</v>
      </c>
      <c r="AV54" s="1125">
        <v>0</v>
      </c>
      <c r="AW54" s="1126">
        <v>1</v>
      </c>
      <c r="AX54" s="1126">
        <v>23</v>
      </c>
      <c r="AY54" s="306">
        <f>IF(AX54&gt;0,1,0)</f>
        <v>1</v>
      </c>
      <c r="AZ54" s="1171">
        <v>0</v>
      </c>
      <c r="BA54" s="1172">
        <v>0</v>
      </c>
      <c r="BB54" s="1172">
        <v>6</v>
      </c>
      <c r="BC54" s="306">
        <f t="shared" si="92"/>
        <v>1</v>
      </c>
      <c r="BD54" s="590"/>
      <c r="BE54" s="594"/>
      <c r="BF54" s="594"/>
      <c r="BG54" s="596">
        <f>IF(BF54&gt;0,1,0)</f>
        <v>0</v>
      </c>
      <c r="BH54" s="1207"/>
      <c r="BI54" s="1208"/>
      <c r="BJ54" s="1208"/>
      <c r="BK54" s="306">
        <f t="shared" si="93"/>
        <v>0</v>
      </c>
      <c r="BL54" s="597"/>
      <c r="BM54" s="594"/>
      <c r="BN54" s="594"/>
      <c r="BO54" s="593">
        <f>IF(BN54&gt;0,1,0)</f>
        <v>0</v>
      </c>
      <c r="BP54" s="304"/>
      <c r="BQ54" s="305"/>
      <c r="BR54" s="305"/>
      <c r="BS54" s="306">
        <f>IF(BR54&gt;0,1,0)</f>
        <v>0</v>
      </c>
      <c r="BT54" s="691"/>
      <c r="BU54" s="692"/>
      <c r="BV54" s="692"/>
      <c r="BW54" s="306">
        <f>IF(BV54&gt;0,1,0)</f>
        <v>0</v>
      </c>
      <c r="BX54" s="1284">
        <v>0</v>
      </c>
      <c r="BY54" s="1285">
        <v>0</v>
      </c>
      <c r="BZ54" s="1285">
        <v>5</v>
      </c>
      <c r="CA54" s="306">
        <f>IF(BZ54&gt;0,1,0)</f>
        <v>1</v>
      </c>
      <c r="CB54" s="1335"/>
      <c r="CC54" s="1336"/>
      <c r="CD54" s="1336"/>
      <c r="CE54" s="306">
        <f>IF(CD54&gt;0,1,0)</f>
        <v>0</v>
      </c>
      <c r="CF54" s="1367"/>
      <c r="CG54" s="1368"/>
      <c r="CH54" s="1368"/>
      <c r="CI54" s="306">
        <f>IF(CH54&gt;0,1,0)</f>
        <v>0</v>
      </c>
      <c r="CJ54" s="595"/>
      <c r="CK54" s="592"/>
      <c r="CL54" s="592"/>
      <c r="CM54" s="596">
        <f>IF(CL54&gt;0,1,0)</f>
        <v>0</v>
      </c>
      <c r="CN54" s="1397"/>
      <c r="CO54" s="1398"/>
      <c r="CP54" s="1398"/>
      <c r="CQ54" s="306">
        <f>IF(CP54&gt;0,1,0)</f>
        <v>0</v>
      </c>
      <c r="CR54" s="590"/>
      <c r="CS54" s="594"/>
      <c r="CT54" s="594"/>
      <c r="CU54" s="306">
        <f>IF(CT54&gt;0,1,0)</f>
        <v>0</v>
      </c>
      <c r="CV54" s="1424"/>
      <c r="CW54" s="1425"/>
      <c r="CX54" s="1425"/>
      <c r="CY54" s="307">
        <f>IF(CX54&gt;0,1,0)</f>
        <v>0</v>
      </c>
      <c r="CZ54" s="308">
        <f t="shared" si="5"/>
        <v>2</v>
      </c>
      <c r="DA54" s="309">
        <f t="shared" si="6"/>
        <v>9</v>
      </c>
      <c r="DB54" s="310">
        <f t="shared" si="6"/>
        <v>88</v>
      </c>
      <c r="DC54" s="311">
        <f t="shared" si="16"/>
        <v>0.4375</v>
      </c>
      <c r="DD54" s="312">
        <f t="shared" si="96"/>
        <v>0.37894144144144143</v>
      </c>
      <c r="DE54" s="313">
        <f t="shared" si="97"/>
        <v>0.47581470115446445</v>
      </c>
      <c r="DF54" s="314">
        <f t="shared" si="98"/>
        <v>1</v>
      </c>
      <c r="DG54" s="313">
        <f>(CZ54+DA54)/DB54</f>
        <v>0.125</v>
      </c>
      <c r="DH54" s="314">
        <f t="shared" si="99"/>
        <v>0.10811016479382828</v>
      </c>
      <c r="DI54" s="302">
        <f>DB54/'Кол-во учащихся ОУ'!D56</f>
        <v>6.8322981366459631E-2</v>
      </c>
      <c r="DJ54" s="303">
        <f t="shared" si="100"/>
        <v>0.15285221418959088</v>
      </c>
    </row>
    <row r="55" spans="1:114" ht="16.5" customHeight="1" x14ac:dyDescent="0.25">
      <c r="A55" s="19">
        <v>6</v>
      </c>
      <c r="B55" s="16">
        <v>40100</v>
      </c>
      <c r="C55" s="21" t="s">
        <v>101</v>
      </c>
      <c r="D55" s="814">
        <v>0</v>
      </c>
      <c r="E55" s="815">
        <v>0</v>
      </c>
      <c r="F55" s="815">
        <v>5</v>
      </c>
      <c r="G55" s="306">
        <f>IF(F55&gt;0,1,0)</f>
        <v>1</v>
      </c>
      <c r="H55" s="882">
        <v>0</v>
      </c>
      <c r="I55" s="883">
        <v>1</v>
      </c>
      <c r="J55" s="883">
        <v>2</v>
      </c>
      <c r="K55" s="306">
        <f>IF(J55&gt;0,1,0)</f>
        <v>1</v>
      </c>
      <c r="L55" s="926"/>
      <c r="M55" s="927"/>
      <c r="N55" s="927"/>
      <c r="O55" s="306">
        <f t="shared" si="88"/>
        <v>0</v>
      </c>
      <c r="P55" s="548"/>
      <c r="Q55" s="549"/>
      <c r="R55" s="549"/>
      <c r="S55" s="306">
        <f t="shared" si="89"/>
        <v>0</v>
      </c>
      <c r="T55" s="957">
        <v>0</v>
      </c>
      <c r="U55" s="958">
        <v>3</v>
      </c>
      <c r="V55" s="958">
        <v>36</v>
      </c>
      <c r="W55" s="306">
        <f t="shared" si="90"/>
        <v>1</v>
      </c>
      <c r="X55" s="548"/>
      <c r="Y55" s="549"/>
      <c r="Z55" s="549"/>
      <c r="AA55" s="306">
        <f t="shared" si="91"/>
        <v>0</v>
      </c>
      <c r="AB55" s="548"/>
      <c r="AC55" s="549"/>
      <c r="AD55" s="549"/>
      <c r="AE55" s="306">
        <f>IF(AD55&gt;0,1,0)</f>
        <v>0</v>
      </c>
      <c r="AF55" s="548"/>
      <c r="AG55" s="549"/>
      <c r="AH55" s="549"/>
      <c r="AI55" s="306">
        <f>IF(AH55&gt;0,1,0)</f>
        <v>0</v>
      </c>
      <c r="AJ55" s="989"/>
      <c r="AK55" s="990"/>
      <c r="AL55" s="990"/>
      <c r="AM55" s="306">
        <f>IF(AL55&gt;0,1,0)</f>
        <v>0</v>
      </c>
      <c r="AN55" s="1037">
        <v>0</v>
      </c>
      <c r="AO55" s="1038">
        <v>0</v>
      </c>
      <c r="AP55" s="1038">
        <v>1</v>
      </c>
      <c r="AQ55" s="306">
        <f>IF(AP55&gt;0,1,0)</f>
        <v>1</v>
      </c>
      <c r="AR55" s="1089"/>
      <c r="AS55" s="1090"/>
      <c r="AT55" s="1090"/>
      <c r="AU55" s="306">
        <f>IF(AT55&gt;0,1,0)</f>
        <v>0</v>
      </c>
      <c r="AV55" s="1125"/>
      <c r="AW55" s="1126"/>
      <c r="AX55" s="1126"/>
      <c r="AY55" s="306">
        <f>IF(AX55&gt;0,1,0)</f>
        <v>0</v>
      </c>
      <c r="AZ55" s="1171">
        <v>0</v>
      </c>
      <c r="BA55" s="1172">
        <v>2</v>
      </c>
      <c r="BB55" s="1172">
        <v>6</v>
      </c>
      <c r="BC55" s="306">
        <f t="shared" si="92"/>
        <v>1</v>
      </c>
      <c r="BD55" s="590"/>
      <c r="BE55" s="594"/>
      <c r="BF55" s="594"/>
      <c r="BG55" s="596">
        <f>IF(BF55&gt;0,1,0)</f>
        <v>0</v>
      </c>
      <c r="BH55" s="1207"/>
      <c r="BI55" s="1208"/>
      <c r="BJ55" s="1208"/>
      <c r="BK55" s="306">
        <f t="shared" si="93"/>
        <v>0</v>
      </c>
      <c r="BL55" s="597"/>
      <c r="BM55" s="594"/>
      <c r="BN55" s="594"/>
      <c r="BO55" s="593">
        <f>IF(BN55&gt;0,1,0)</f>
        <v>0</v>
      </c>
      <c r="BP55" s="304"/>
      <c r="BQ55" s="305"/>
      <c r="BR55" s="305"/>
      <c r="BS55" s="306">
        <f>IF(BR55&gt;0,1,0)</f>
        <v>0</v>
      </c>
      <c r="BT55" s="691"/>
      <c r="BU55" s="692"/>
      <c r="BV55" s="692"/>
      <c r="BW55" s="306">
        <f>IF(BV55&gt;0,1,0)</f>
        <v>0</v>
      </c>
      <c r="BX55" s="1284">
        <v>0</v>
      </c>
      <c r="BY55" s="1285">
        <v>0</v>
      </c>
      <c r="BZ55" s="1285">
        <v>5</v>
      </c>
      <c r="CA55" s="306">
        <f>IF(BZ55&gt;0,1,0)</f>
        <v>1</v>
      </c>
      <c r="CB55" s="1335">
        <v>0</v>
      </c>
      <c r="CC55" s="1336">
        <v>2</v>
      </c>
      <c r="CD55" s="1336">
        <v>2</v>
      </c>
      <c r="CE55" s="306">
        <f>IF(CD55&gt;0,1,0)</f>
        <v>1</v>
      </c>
      <c r="CF55" s="1367"/>
      <c r="CG55" s="1368"/>
      <c r="CH55" s="1368"/>
      <c r="CI55" s="306">
        <f>IF(CH55&gt;0,1,0)</f>
        <v>0</v>
      </c>
      <c r="CJ55" s="595"/>
      <c r="CK55" s="592"/>
      <c r="CL55" s="592"/>
      <c r="CM55" s="596">
        <f>IF(CL55&gt;0,1,0)</f>
        <v>0</v>
      </c>
      <c r="CN55" s="1399"/>
      <c r="CO55" s="1400"/>
      <c r="CP55" s="1400"/>
      <c r="CQ55" s="306">
        <f>IF(CP55&gt;0,1,0)</f>
        <v>0</v>
      </c>
      <c r="CR55" s="590"/>
      <c r="CS55" s="594"/>
      <c r="CT55" s="594"/>
      <c r="CU55" s="306">
        <f>IF(CT55&gt;0,1,0)</f>
        <v>0</v>
      </c>
      <c r="CV55" s="1424"/>
      <c r="CW55" s="1425"/>
      <c r="CX55" s="1425"/>
      <c r="CY55" s="307">
        <f>IF(CX55&gt;0,1,0)</f>
        <v>0</v>
      </c>
      <c r="CZ55" s="308">
        <f t="shared" si="5"/>
        <v>0</v>
      </c>
      <c r="DA55" s="309">
        <f t="shared" si="6"/>
        <v>8</v>
      </c>
      <c r="DB55" s="310">
        <f t="shared" si="6"/>
        <v>57</v>
      </c>
      <c r="DC55" s="311">
        <f t="shared" si="16"/>
        <v>0.4375</v>
      </c>
      <c r="DD55" s="312">
        <f t="shared" si="96"/>
        <v>0.37894144144144143</v>
      </c>
      <c r="DE55" s="313">
        <f t="shared" si="97"/>
        <v>0.30819815870232353</v>
      </c>
      <c r="DF55" s="314">
        <f t="shared" si="98"/>
        <v>1</v>
      </c>
      <c r="DG55" s="313">
        <f>(CZ55+DA55)/DB55</f>
        <v>0.14035087719298245</v>
      </c>
      <c r="DH55" s="314">
        <f t="shared" si="99"/>
        <v>0.10811016479382828</v>
      </c>
      <c r="DI55" s="302">
        <f>DB55/'Кол-во учащихся ОУ'!D57</f>
        <v>5.4389312977099237E-2</v>
      </c>
      <c r="DJ55" s="303">
        <f t="shared" si="100"/>
        <v>0.15285221418959088</v>
      </c>
    </row>
    <row r="56" spans="1:114" ht="16.5" customHeight="1" x14ac:dyDescent="0.25">
      <c r="A56" s="19">
        <v>7</v>
      </c>
      <c r="B56" s="16">
        <v>40020</v>
      </c>
      <c r="C56" s="21" t="s">
        <v>122</v>
      </c>
      <c r="D56" s="822">
        <v>0</v>
      </c>
      <c r="E56" s="823">
        <v>0</v>
      </c>
      <c r="F56" s="823">
        <v>3</v>
      </c>
      <c r="G56" s="318">
        <f>IF(F56&gt;0,1,0)</f>
        <v>1</v>
      </c>
      <c r="H56" s="888"/>
      <c r="I56" s="889"/>
      <c r="J56" s="889"/>
      <c r="K56" s="318">
        <f>IF(J56&gt;0,1,0)</f>
        <v>0</v>
      </c>
      <c r="L56" s="932">
        <v>1</v>
      </c>
      <c r="M56" s="933">
        <v>0</v>
      </c>
      <c r="N56" s="933">
        <v>2</v>
      </c>
      <c r="O56" s="318">
        <f t="shared" si="88"/>
        <v>1</v>
      </c>
      <c r="P56" s="666"/>
      <c r="Q56" s="667"/>
      <c r="R56" s="667"/>
      <c r="S56" s="318">
        <f t="shared" si="89"/>
        <v>0</v>
      </c>
      <c r="T56" s="963"/>
      <c r="U56" s="964"/>
      <c r="V56" s="964"/>
      <c r="W56" s="318">
        <f t="shared" si="90"/>
        <v>0</v>
      </c>
      <c r="X56" s="666"/>
      <c r="Y56" s="667"/>
      <c r="Z56" s="667"/>
      <c r="AA56" s="318">
        <f t="shared" si="91"/>
        <v>0</v>
      </c>
      <c r="AB56" s="666"/>
      <c r="AC56" s="667"/>
      <c r="AD56" s="667"/>
      <c r="AE56" s="318">
        <f>IF(AD56&gt;0,1,0)</f>
        <v>0</v>
      </c>
      <c r="AF56" s="666"/>
      <c r="AG56" s="667"/>
      <c r="AH56" s="667"/>
      <c r="AI56" s="318">
        <f>IF(AH56&gt;0,1,0)</f>
        <v>0</v>
      </c>
      <c r="AJ56" s="995"/>
      <c r="AK56" s="996"/>
      <c r="AL56" s="996"/>
      <c r="AM56" s="318">
        <f>IF(AL56&gt;0,1,0)</f>
        <v>0</v>
      </c>
      <c r="AN56" s="1043"/>
      <c r="AO56" s="1044"/>
      <c r="AP56" s="1044"/>
      <c r="AQ56" s="318">
        <f>IF(AP56&gt;0,1,0)</f>
        <v>0</v>
      </c>
      <c r="AR56" s="1089"/>
      <c r="AS56" s="1090"/>
      <c r="AT56" s="1090"/>
      <c r="AU56" s="318">
        <f>IF(AT56&gt;0,1,0)</f>
        <v>0</v>
      </c>
      <c r="AV56" s="1131">
        <v>0</v>
      </c>
      <c r="AW56" s="1132">
        <v>0</v>
      </c>
      <c r="AX56" s="1132">
        <v>1</v>
      </c>
      <c r="AY56" s="318">
        <f>IF(AX56&gt;0,1,0)</f>
        <v>1</v>
      </c>
      <c r="AZ56" s="1177"/>
      <c r="BA56" s="1178"/>
      <c r="BB56" s="1178"/>
      <c r="BC56" s="318">
        <f t="shared" si="92"/>
        <v>0</v>
      </c>
      <c r="BD56" s="628"/>
      <c r="BE56" s="629"/>
      <c r="BF56" s="629"/>
      <c r="BG56" s="624">
        <f>IF(BF56&gt;0,1,0)</f>
        <v>0</v>
      </c>
      <c r="BH56" s="1213"/>
      <c r="BI56" s="1214"/>
      <c r="BJ56" s="1214"/>
      <c r="BK56" s="306">
        <f t="shared" si="93"/>
        <v>0</v>
      </c>
      <c r="BL56" s="594"/>
      <c r="BM56" s="594"/>
      <c r="BN56" s="594"/>
      <c r="BO56" s="625">
        <f>IF(BN56&gt;0,1,0)</f>
        <v>0</v>
      </c>
      <c r="BP56" s="324"/>
      <c r="BQ56" s="325"/>
      <c r="BR56" s="325"/>
      <c r="BS56" s="318">
        <f>IF(BR56&gt;0,1,0)</f>
        <v>0</v>
      </c>
      <c r="BT56" s="1242"/>
      <c r="BU56" s="1241"/>
      <c r="BV56" s="1241"/>
      <c r="BW56" s="318">
        <f>IF(BV56&gt;0,1,0)</f>
        <v>0</v>
      </c>
      <c r="BX56" s="1290">
        <v>0</v>
      </c>
      <c r="BY56" s="1291">
        <v>1</v>
      </c>
      <c r="BZ56" s="1291">
        <v>5</v>
      </c>
      <c r="CA56" s="318">
        <f>IF(BZ56&gt;0,1,0)</f>
        <v>1</v>
      </c>
      <c r="CB56" s="1341">
        <v>2</v>
      </c>
      <c r="CC56" s="1342">
        <v>0</v>
      </c>
      <c r="CD56" s="1342">
        <v>2</v>
      </c>
      <c r="CE56" s="318">
        <f>IF(CD56&gt;0,1,0)</f>
        <v>1</v>
      </c>
      <c r="CF56" s="1373">
        <v>0</v>
      </c>
      <c r="CG56" s="1374">
        <v>2</v>
      </c>
      <c r="CH56" s="1374">
        <v>2</v>
      </c>
      <c r="CI56" s="318">
        <f>IF(CH56&gt;0,1,0)</f>
        <v>1</v>
      </c>
      <c r="CJ56" s="595"/>
      <c r="CK56" s="592"/>
      <c r="CL56" s="592"/>
      <c r="CM56" s="624">
        <f>IF(CL56&gt;0,1,0)</f>
        <v>0</v>
      </c>
      <c r="CN56" s="1399"/>
      <c r="CO56" s="1400"/>
      <c r="CP56" s="1400"/>
      <c r="CQ56" s="318">
        <f>IF(CP56&gt;0,1,0)</f>
        <v>0</v>
      </c>
      <c r="CR56" s="590"/>
      <c r="CS56" s="594"/>
      <c r="CT56" s="594"/>
      <c r="CU56" s="318">
        <f>IF(CT56&gt;0,1,0)</f>
        <v>0</v>
      </c>
      <c r="CV56" s="1426"/>
      <c r="CW56" s="1427"/>
      <c r="CX56" s="1427"/>
      <c r="CY56" s="319">
        <f>IF(CX56&gt;0,1,0)</f>
        <v>0</v>
      </c>
      <c r="CZ56" s="308">
        <f t="shared" si="5"/>
        <v>3</v>
      </c>
      <c r="DA56" s="309">
        <f t="shared" si="6"/>
        <v>3</v>
      </c>
      <c r="DB56" s="310">
        <f t="shared" si="6"/>
        <v>15</v>
      </c>
      <c r="DC56" s="311">
        <f t="shared" si="16"/>
        <v>0.375</v>
      </c>
      <c r="DD56" s="320">
        <f t="shared" si="96"/>
        <v>0.37894144144144143</v>
      </c>
      <c r="DE56" s="311">
        <f t="shared" si="97"/>
        <v>8.1104778605874617E-2</v>
      </c>
      <c r="DF56" s="321">
        <f t="shared" si="98"/>
        <v>1</v>
      </c>
      <c r="DG56" s="311">
        <f>(CZ56+DA56)/DB56</f>
        <v>0.4</v>
      </c>
      <c r="DH56" s="321">
        <f t="shared" si="99"/>
        <v>0.10811016479382828</v>
      </c>
      <c r="DI56" s="302">
        <f>DB56/'Кол-во учащихся ОУ'!D58</f>
        <v>4.3478260869565216E-2</v>
      </c>
      <c r="DJ56" s="346">
        <f t="shared" si="100"/>
        <v>0.15285221418959088</v>
      </c>
    </row>
    <row r="57" spans="1:114" ht="16.5" customHeight="1" x14ac:dyDescent="0.25">
      <c r="A57" s="19">
        <v>8</v>
      </c>
      <c r="B57" s="16">
        <v>40031</v>
      </c>
      <c r="C57" s="21" t="s">
        <v>33</v>
      </c>
      <c r="D57" s="814">
        <v>0</v>
      </c>
      <c r="E57" s="815">
        <v>0</v>
      </c>
      <c r="F57" s="815">
        <v>3</v>
      </c>
      <c r="G57" s="306">
        <f t="shared" si="87"/>
        <v>1</v>
      </c>
      <c r="H57" s="882"/>
      <c r="I57" s="883"/>
      <c r="J57" s="883"/>
      <c r="K57" s="306">
        <f t="shared" si="23"/>
        <v>0</v>
      </c>
      <c r="L57" s="926"/>
      <c r="M57" s="927"/>
      <c r="N57" s="927"/>
      <c r="O57" s="306">
        <f t="shared" si="88"/>
        <v>0</v>
      </c>
      <c r="P57" s="548"/>
      <c r="Q57" s="549"/>
      <c r="R57" s="549"/>
      <c r="S57" s="306">
        <f t="shared" si="89"/>
        <v>0</v>
      </c>
      <c r="T57" s="957"/>
      <c r="U57" s="958"/>
      <c r="V57" s="958"/>
      <c r="W57" s="306">
        <f t="shared" si="90"/>
        <v>0</v>
      </c>
      <c r="X57" s="548"/>
      <c r="Y57" s="549"/>
      <c r="Z57" s="549"/>
      <c r="AA57" s="306">
        <f t="shared" si="91"/>
        <v>0</v>
      </c>
      <c r="AB57" s="548"/>
      <c r="AC57" s="549"/>
      <c r="AD57" s="549"/>
      <c r="AE57" s="306">
        <f t="shared" si="24"/>
        <v>0</v>
      </c>
      <c r="AF57" s="548"/>
      <c r="AG57" s="549"/>
      <c r="AH57" s="549"/>
      <c r="AI57" s="306">
        <f t="shared" si="25"/>
        <v>0</v>
      </c>
      <c r="AJ57" s="989"/>
      <c r="AK57" s="990"/>
      <c r="AL57" s="990"/>
      <c r="AM57" s="306">
        <f t="shared" si="26"/>
        <v>0</v>
      </c>
      <c r="AN57" s="1037">
        <v>0</v>
      </c>
      <c r="AO57" s="1038">
        <v>0</v>
      </c>
      <c r="AP57" s="1038">
        <v>3</v>
      </c>
      <c r="AQ57" s="306">
        <f t="shared" si="27"/>
        <v>1</v>
      </c>
      <c r="AR57" s="1089"/>
      <c r="AS57" s="1090"/>
      <c r="AT57" s="1090"/>
      <c r="AU57" s="306">
        <f t="shared" si="28"/>
        <v>0</v>
      </c>
      <c r="AV57" s="1125"/>
      <c r="AW57" s="1126"/>
      <c r="AX57" s="1126"/>
      <c r="AY57" s="306">
        <f t="shared" si="29"/>
        <v>0</v>
      </c>
      <c r="AZ57" s="1171">
        <v>0</v>
      </c>
      <c r="BA57" s="1172">
        <v>0</v>
      </c>
      <c r="BB57" s="1172">
        <v>2</v>
      </c>
      <c r="BC57" s="306">
        <f t="shared" si="92"/>
        <v>1</v>
      </c>
      <c r="BD57" s="590"/>
      <c r="BE57" s="594"/>
      <c r="BF57" s="594"/>
      <c r="BG57" s="596">
        <f t="shared" si="30"/>
        <v>0</v>
      </c>
      <c r="BH57" s="1207"/>
      <c r="BI57" s="1208"/>
      <c r="BJ57" s="1208"/>
      <c r="BK57" s="306">
        <f t="shared" si="93"/>
        <v>0</v>
      </c>
      <c r="BL57" s="594"/>
      <c r="BM57" s="594"/>
      <c r="BN57" s="594"/>
      <c r="BO57" s="593">
        <f t="shared" si="31"/>
        <v>0</v>
      </c>
      <c r="BP57" s="304"/>
      <c r="BQ57" s="305"/>
      <c r="BR57" s="305"/>
      <c r="BS57" s="306">
        <f t="shared" si="32"/>
        <v>0</v>
      </c>
      <c r="BT57" s="691"/>
      <c r="BU57" s="692"/>
      <c r="BV57" s="692"/>
      <c r="BW57" s="306">
        <f t="shared" si="33"/>
        <v>0</v>
      </c>
      <c r="BX57" s="1284">
        <v>0</v>
      </c>
      <c r="BY57" s="1285">
        <v>0</v>
      </c>
      <c r="BZ57" s="1285">
        <v>6</v>
      </c>
      <c r="CA57" s="306">
        <f t="shared" ref="CA57:CA66" si="103">IF(BZ57&gt;0,1,0)</f>
        <v>1</v>
      </c>
      <c r="CB57" s="1335"/>
      <c r="CC57" s="1336"/>
      <c r="CD57" s="1336"/>
      <c r="CE57" s="306">
        <f t="shared" si="35"/>
        <v>0</v>
      </c>
      <c r="CF57" s="1367"/>
      <c r="CG57" s="1368"/>
      <c r="CH57" s="1368"/>
      <c r="CI57" s="306">
        <f t="shared" si="36"/>
        <v>0</v>
      </c>
      <c r="CJ57" s="595"/>
      <c r="CK57" s="592"/>
      <c r="CL57" s="592"/>
      <c r="CM57" s="596">
        <f t="shared" si="37"/>
        <v>0</v>
      </c>
      <c r="CN57" s="1399"/>
      <c r="CO57" s="1400"/>
      <c r="CP57" s="1400"/>
      <c r="CQ57" s="306">
        <f t="shared" si="38"/>
        <v>0</v>
      </c>
      <c r="CR57" s="590"/>
      <c r="CS57" s="594"/>
      <c r="CT57" s="594"/>
      <c r="CU57" s="306">
        <f t="shared" si="39"/>
        <v>0</v>
      </c>
      <c r="CV57" s="1422"/>
      <c r="CW57" s="1423"/>
      <c r="CX57" s="1423"/>
      <c r="CY57" s="307">
        <f t="shared" ref="CY57:CY66" si="104">IF(CX57&gt;0,1,0)</f>
        <v>0</v>
      </c>
      <c r="CZ57" s="308">
        <f t="shared" si="5"/>
        <v>0</v>
      </c>
      <c r="DA57" s="309">
        <f t="shared" si="6"/>
        <v>0</v>
      </c>
      <c r="DB57" s="310">
        <f t="shared" si="6"/>
        <v>14</v>
      </c>
      <c r="DC57" s="311">
        <f t="shared" si="16"/>
        <v>0.25</v>
      </c>
      <c r="DD57" s="312">
        <f t="shared" si="96"/>
        <v>0.37894144144144143</v>
      </c>
      <c r="DE57" s="313">
        <f t="shared" si="97"/>
        <v>7.5697793365482977E-2</v>
      </c>
      <c r="DF57" s="314">
        <f t="shared" si="98"/>
        <v>1</v>
      </c>
      <c r="DG57" s="313">
        <f t="shared" si="9"/>
        <v>0</v>
      </c>
      <c r="DH57" s="314">
        <f t="shared" si="99"/>
        <v>0.10811016479382828</v>
      </c>
      <c r="DI57" s="302">
        <f>DB57/'Кол-во учащихся ОУ'!D59</f>
        <v>1.4184397163120567E-2</v>
      </c>
      <c r="DJ57" s="303">
        <f t="shared" si="100"/>
        <v>0.15285221418959088</v>
      </c>
    </row>
    <row r="58" spans="1:114" ht="16.5" customHeight="1" x14ac:dyDescent="0.25">
      <c r="A58" s="19">
        <v>9</v>
      </c>
      <c r="B58" s="16">
        <v>40210</v>
      </c>
      <c r="C58" s="21" t="s">
        <v>34</v>
      </c>
      <c r="D58" s="814">
        <v>0</v>
      </c>
      <c r="E58" s="815">
        <v>0</v>
      </c>
      <c r="F58" s="815">
        <v>2</v>
      </c>
      <c r="G58" s="306">
        <f t="shared" si="87"/>
        <v>1</v>
      </c>
      <c r="H58" s="882"/>
      <c r="I58" s="883"/>
      <c r="J58" s="883"/>
      <c r="K58" s="306">
        <f t="shared" si="23"/>
        <v>0</v>
      </c>
      <c r="L58" s="926"/>
      <c r="M58" s="927"/>
      <c r="N58" s="927"/>
      <c r="O58" s="306">
        <f t="shared" si="88"/>
        <v>0</v>
      </c>
      <c r="P58" s="548"/>
      <c r="Q58" s="549"/>
      <c r="R58" s="549"/>
      <c r="S58" s="306">
        <f t="shared" si="89"/>
        <v>0</v>
      </c>
      <c r="T58" s="957"/>
      <c r="U58" s="958"/>
      <c r="V58" s="958"/>
      <c r="W58" s="306">
        <f t="shared" si="90"/>
        <v>0</v>
      </c>
      <c r="X58" s="548"/>
      <c r="Y58" s="549"/>
      <c r="Z58" s="549"/>
      <c r="AA58" s="306">
        <f t="shared" si="91"/>
        <v>0</v>
      </c>
      <c r="AB58" s="548"/>
      <c r="AC58" s="549"/>
      <c r="AD58" s="549"/>
      <c r="AE58" s="306">
        <f t="shared" si="24"/>
        <v>0</v>
      </c>
      <c r="AF58" s="548"/>
      <c r="AG58" s="549"/>
      <c r="AH58" s="549"/>
      <c r="AI58" s="306">
        <f t="shared" si="25"/>
        <v>0</v>
      </c>
      <c r="AJ58" s="989"/>
      <c r="AK58" s="990"/>
      <c r="AL58" s="990"/>
      <c r="AM58" s="306">
        <f t="shared" si="26"/>
        <v>0</v>
      </c>
      <c r="AN58" s="1037">
        <v>0</v>
      </c>
      <c r="AO58" s="1038">
        <v>0</v>
      </c>
      <c r="AP58" s="1038">
        <v>2</v>
      </c>
      <c r="AQ58" s="306">
        <f t="shared" si="27"/>
        <v>1</v>
      </c>
      <c r="AR58" s="1089">
        <v>0</v>
      </c>
      <c r="AS58" s="1090">
        <v>1</v>
      </c>
      <c r="AT58" s="1090">
        <v>8</v>
      </c>
      <c r="AU58" s="306">
        <f t="shared" si="28"/>
        <v>1</v>
      </c>
      <c r="AV58" s="1125"/>
      <c r="AW58" s="1126"/>
      <c r="AX58" s="1126"/>
      <c r="AY58" s="306">
        <f t="shared" si="29"/>
        <v>0</v>
      </c>
      <c r="AZ58" s="1171">
        <v>0</v>
      </c>
      <c r="BA58" s="1172">
        <v>0</v>
      </c>
      <c r="BB58" s="1172">
        <v>2</v>
      </c>
      <c r="BC58" s="306">
        <f t="shared" si="92"/>
        <v>1</v>
      </c>
      <c r="BD58" s="590"/>
      <c r="BE58" s="594"/>
      <c r="BF58" s="594"/>
      <c r="BG58" s="596">
        <f t="shared" si="30"/>
        <v>0</v>
      </c>
      <c r="BH58" s="1207"/>
      <c r="BI58" s="1208"/>
      <c r="BJ58" s="1208"/>
      <c r="BK58" s="306">
        <f t="shared" si="93"/>
        <v>0</v>
      </c>
      <c r="BL58" s="591"/>
      <c r="BM58" s="592"/>
      <c r="BN58" s="592"/>
      <c r="BO58" s="593">
        <f t="shared" si="31"/>
        <v>0</v>
      </c>
      <c r="BP58" s="304"/>
      <c r="BQ58" s="305"/>
      <c r="BR58" s="305"/>
      <c r="BS58" s="306">
        <f t="shared" si="32"/>
        <v>0</v>
      </c>
      <c r="BT58" s="691"/>
      <c r="BU58" s="692"/>
      <c r="BV58" s="692"/>
      <c r="BW58" s="306">
        <f t="shared" si="33"/>
        <v>0</v>
      </c>
      <c r="BX58" s="1284">
        <v>0</v>
      </c>
      <c r="BY58" s="1285">
        <v>0</v>
      </c>
      <c r="BZ58" s="1285">
        <v>1</v>
      </c>
      <c r="CA58" s="306">
        <f t="shared" si="103"/>
        <v>1</v>
      </c>
      <c r="CB58" s="1335"/>
      <c r="CC58" s="1336"/>
      <c r="CD58" s="1336"/>
      <c r="CE58" s="306">
        <f t="shared" si="35"/>
        <v>0</v>
      </c>
      <c r="CF58" s="1367"/>
      <c r="CG58" s="1368"/>
      <c r="CH58" s="1368"/>
      <c r="CI58" s="306">
        <f t="shared" si="36"/>
        <v>0</v>
      </c>
      <c r="CJ58" s="595"/>
      <c r="CK58" s="592"/>
      <c r="CL58" s="592"/>
      <c r="CM58" s="596">
        <f t="shared" si="37"/>
        <v>0</v>
      </c>
      <c r="CN58" s="1399"/>
      <c r="CO58" s="1400"/>
      <c r="CP58" s="1400"/>
      <c r="CQ58" s="306">
        <f t="shared" si="38"/>
        <v>0</v>
      </c>
      <c r="CR58" s="590"/>
      <c r="CS58" s="594"/>
      <c r="CT58" s="594"/>
      <c r="CU58" s="306">
        <f t="shared" si="39"/>
        <v>0</v>
      </c>
      <c r="CV58" s="1422"/>
      <c r="CW58" s="1423"/>
      <c r="CX58" s="1423"/>
      <c r="CY58" s="307">
        <f t="shared" si="104"/>
        <v>0</v>
      </c>
      <c r="CZ58" s="308">
        <f t="shared" si="5"/>
        <v>0</v>
      </c>
      <c r="DA58" s="309">
        <f t="shared" si="6"/>
        <v>1</v>
      </c>
      <c r="DB58" s="310">
        <f t="shared" si="6"/>
        <v>15</v>
      </c>
      <c r="DC58" s="311">
        <f t="shared" si="16"/>
        <v>0.3125</v>
      </c>
      <c r="DD58" s="312">
        <f t="shared" si="96"/>
        <v>0.37894144144144143</v>
      </c>
      <c r="DE58" s="313">
        <f t="shared" si="97"/>
        <v>8.1104778605874617E-2</v>
      </c>
      <c r="DF58" s="314">
        <f t="shared" si="98"/>
        <v>1</v>
      </c>
      <c r="DG58" s="313">
        <f t="shared" si="9"/>
        <v>6.6666666666666666E-2</v>
      </c>
      <c r="DH58" s="314">
        <f t="shared" si="99"/>
        <v>0.10811016479382828</v>
      </c>
      <c r="DI58" s="302">
        <f>DB58/'Кол-во учащихся ОУ'!D60</f>
        <v>3.1315240083507306E-2</v>
      </c>
      <c r="DJ58" s="303">
        <f t="shared" si="100"/>
        <v>0.15285221418959088</v>
      </c>
    </row>
    <row r="59" spans="1:114" ht="16.5" customHeight="1" x14ac:dyDescent="0.25">
      <c r="A59" s="19">
        <v>10</v>
      </c>
      <c r="B59" s="16">
        <v>40300</v>
      </c>
      <c r="C59" s="21" t="s">
        <v>35</v>
      </c>
      <c r="D59" s="814">
        <v>0</v>
      </c>
      <c r="E59" s="815">
        <v>0</v>
      </c>
      <c r="F59" s="815">
        <v>0</v>
      </c>
      <c r="G59" s="306">
        <f t="shared" si="87"/>
        <v>0</v>
      </c>
      <c r="H59" s="882"/>
      <c r="I59" s="883"/>
      <c r="J59" s="883"/>
      <c r="K59" s="306">
        <f t="shared" si="23"/>
        <v>0</v>
      </c>
      <c r="L59" s="926"/>
      <c r="M59" s="927"/>
      <c r="N59" s="927"/>
      <c r="O59" s="306">
        <f t="shared" si="88"/>
        <v>0</v>
      </c>
      <c r="P59" s="548"/>
      <c r="Q59" s="549"/>
      <c r="R59" s="549"/>
      <c r="S59" s="306">
        <f t="shared" si="89"/>
        <v>0</v>
      </c>
      <c r="T59" s="957"/>
      <c r="U59" s="958"/>
      <c r="V59" s="958"/>
      <c r="W59" s="306">
        <f t="shared" si="90"/>
        <v>0</v>
      </c>
      <c r="X59" s="548"/>
      <c r="Y59" s="549"/>
      <c r="Z59" s="549"/>
      <c r="AA59" s="306">
        <f t="shared" si="91"/>
        <v>0</v>
      </c>
      <c r="AB59" s="548"/>
      <c r="AC59" s="549"/>
      <c r="AD59" s="549"/>
      <c r="AE59" s="306">
        <f t="shared" si="24"/>
        <v>0</v>
      </c>
      <c r="AF59" s="548"/>
      <c r="AG59" s="549"/>
      <c r="AH59" s="549"/>
      <c r="AI59" s="306">
        <f t="shared" si="25"/>
        <v>0</v>
      </c>
      <c r="AJ59" s="989"/>
      <c r="AK59" s="990"/>
      <c r="AL59" s="990"/>
      <c r="AM59" s="306">
        <f t="shared" si="26"/>
        <v>0</v>
      </c>
      <c r="AN59" s="1037">
        <v>0</v>
      </c>
      <c r="AO59" s="1038">
        <v>0</v>
      </c>
      <c r="AP59" s="1038">
        <v>2</v>
      </c>
      <c r="AQ59" s="306">
        <f t="shared" si="27"/>
        <v>1</v>
      </c>
      <c r="AR59" s="1089"/>
      <c r="AS59" s="1090"/>
      <c r="AT59" s="1090"/>
      <c r="AU59" s="306">
        <f t="shared" si="28"/>
        <v>0</v>
      </c>
      <c r="AV59" s="1125"/>
      <c r="AW59" s="1126"/>
      <c r="AX59" s="1126"/>
      <c r="AY59" s="306">
        <f t="shared" si="29"/>
        <v>0</v>
      </c>
      <c r="AZ59" s="1171"/>
      <c r="BA59" s="1172"/>
      <c r="BB59" s="1172"/>
      <c r="BC59" s="306">
        <f t="shared" si="92"/>
        <v>0</v>
      </c>
      <c r="BD59" s="590"/>
      <c r="BE59" s="594"/>
      <c r="BF59" s="594"/>
      <c r="BG59" s="596">
        <f t="shared" si="30"/>
        <v>0</v>
      </c>
      <c r="BH59" s="1207"/>
      <c r="BI59" s="1208"/>
      <c r="BJ59" s="1208"/>
      <c r="BK59" s="306">
        <f t="shared" si="93"/>
        <v>0</v>
      </c>
      <c r="BL59" s="597"/>
      <c r="BM59" s="594"/>
      <c r="BN59" s="594"/>
      <c r="BO59" s="593">
        <f t="shared" si="31"/>
        <v>0</v>
      </c>
      <c r="BP59" s="304"/>
      <c r="BQ59" s="305"/>
      <c r="BR59" s="305"/>
      <c r="BS59" s="306">
        <f t="shared" si="32"/>
        <v>0</v>
      </c>
      <c r="BT59" s="691"/>
      <c r="BU59" s="692"/>
      <c r="BV59" s="692"/>
      <c r="BW59" s="306">
        <f t="shared" si="33"/>
        <v>0</v>
      </c>
      <c r="BX59" s="1284">
        <v>0</v>
      </c>
      <c r="BY59" s="1285">
        <v>0</v>
      </c>
      <c r="BZ59" s="1285">
        <v>1</v>
      </c>
      <c r="CA59" s="306">
        <f t="shared" si="103"/>
        <v>1</v>
      </c>
      <c r="CB59" s="1335"/>
      <c r="CC59" s="1336"/>
      <c r="CD59" s="1336"/>
      <c r="CE59" s="306">
        <f t="shared" si="35"/>
        <v>0</v>
      </c>
      <c r="CF59" s="1367"/>
      <c r="CG59" s="1368"/>
      <c r="CH59" s="1368"/>
      <c r="CI59" s="306">
        <f t="shared" si="36"/>
        <v>0</v>
      </c>
      <c r="CJ59" s="595"/>
      <c r="CK59" s="592"/>
      <c r="CL59" s="592"/>
      <c r="CM59" s="596">
        <f t="shared" si="37"/>
        <v>0</v>
      </c>
      <c r="CN59" s="1399"/>
      <c r="CO59" s="1400"/>
      <c r="CP59" s="1400"/>
      <c r="CQ59" s="306">
        <f t="shared" si="38"/>
        <v>0</v>
      </c>
      <c r="CR59" s="590"/>
      <c r="CS59" s="594"/>
      <c r="CT59" s="594"/>
      <c r="CU59" s="306">
        <f t="shared" si="39"/>
        <v>0</v>
      </c>
      <c r="CV59" s="1424"/>
      <c r="CW59" s="1425"/>
      <c r="CX59" s="1425"/>
      <c r="CY59" s="307">
        <f t="shared" si="104"/>
        <v>0</v>
      </c>
      <c r="CZ59" s="308">
        <f t="shared" si="5"/>
        <v>0</v>
      </c>
      <c r="DA59" s="309">
        <f t="shared" si="6"/>
        <v>0</v>
      </c>
      <c r="DB59" s="310">
        <f t="shared" si="6"/>
        <v>3</v>
      </c>
      <c r="DC59" s="311">
        <f t="shared" si="16"/>
        <v>0.125</v>
      </c>
      <c r="DD59" s="312">
        <f t="shared" si="96"/>
        <v>0.37894144144144143</v>
      </c>
      <c r="DE59" s="313">
        <f t="shared" si="97"/>
        <v>1.6220955721174924E-2</v>
      </c>
      <c r="DF59" s="314">
        <f t="shared" si="98"/>
        <v>1</v>
      </c>
      <c r="DG59" s="313">
        <f t="shared" si="9"/>
        <v>0</v>
      </c>
      <c r="DH59" s="314">
        <f t="shared" si="99"/>
        <v>0.10811016479382828</v>
      </c>
      <c r="DI59" s="302">
        <f>DB59/'Кол-во учащихся ОУ'!D61</f>
        <v>1.1111111111111112E-2</v>
      </c>
      <c r="DJ59" s="303">
        <f t="shared" si="100"/>
        <v>0.15285221418959088</v>
      </c>
    </row>
    <row r="60" spans="1:114" ht="16.5" customHeight="1" x14ac:dyDescent="0.25">
      <c r="A60" s="19">
        <v>11</v>
      </c>
      <c r="B60" s="16">
        <v>40360</v>
      </c>
      <c r="C60" s="21" t="s">
        <v>36</v>
      </c>
      <c r="D60" s="814">
        <v>0</v>
      </c>
      <c r="E60" s="815">
        <v>0</v>
      </c>
      <c r="F60" s="815">
        <v>18</v>
      </c>
      <c r="G60" s="306">
        <f t="shared" si="87"/>
        <v>1</v>
      </c>
      <c r="H60" s="882">
        <v>0</v>
      </c>
      <c r="I60" s="883">
        <v>1</v>
      </c>
      <c r="J60" s="883">
        <v>1</v>
      </c>
      <c r="K60" s="306">
        <f t="shared" si="23"/>
        <v>1</v>
      </c>
      <c r="L60" s="926"/>
      <c r="M60" s="927"/>
      <c r="N60" s="927"/>
      <c r="O60" s="306">
        <f t="shared" si="88"/>
        <v>0</v>
      </c>
      <c r="P60" s="548"/>
      <c r="Q60" s="549"/>
      <c r="R60" s="549"/>
      <c r="S60" s="306">
        <f t="shared" si="89"/>
        <v>0</v>
      </c>
      <c r="T60" s="957"/>
      <c r="U60" s="958"/>
      <c r="V60" s="958"/>
      <c r="W60" s="306">
        <f t="shared" si="90"/>
        <v>0</v>
      </c>
      <c r="X60" s="548"/>
      <c r="Y60" s="549"/>
      <c r="Z60" s="549"/>
      <c r="AA60" s="306">
        <f t="shared" si="91"/>
        <v>0</v>
      </c>
      <c r="AB60" s="548"/>
      <c r="AC60" s="549"/>
      <c r="AD60" s="549"/>
      <c r="AE60" s="306">
        <f t="shared" si="24"/>
        <v>0</v>
      </c>
      <c r="AF60" s="548"/>
      <c r="AG60" s="549"/>
      <c r="AH60" s="549"/>
      <c r="AI60" s="306">
        <f t="shared" si="25"/>
        <v>0</v>
      </c>
      <c r="AJ60" s="989"/>
      <c r="AK60" s="990"/>
      <c r="AL60" s="990"/>
      <c r="AM60" s="306">
        <f t="shared" si="26"/>
        <v>0</v>
      </c>
      <c r="AN60" s="1037">
        <v>0</v>
      </c>
      <c r="AO60" s="1038">
        <v>0</v>
      </c>
      <c r="AP60" s="1038">
        <v>2</v>
      </c>
      <c r="AQ60" s="306">
        <f t="shared" si="27"/>
        <v>1</v>
      </c>
      <c r="AR60" s="1089"/>
      <c r="AS60" s="1090"/>
      <c r="AT60" s="1090"/>
      <c r="AU60" s="306">
        <f t="shared" si="28"/>
        <v>0</v>
      </c>
      <c r="AV60" s="1125"/>
      <c r="AW60" s="1126"/>
      <c r="AX60" s="1126"/>
      <c r="AY60" s="306">
        <f t="shared" si="29"/>
        <v>0</v>
      </c>
      <c r="AZ60" s="1171"/>
      <c r="BA60" s="1172"/>
      <c r="BB60" s="1172"/>
      <c r="BC60" s="306">
        <f t="shared" si="92"/>
        <v>0</v>
      </c>
      <c r="BD60" s="590"/>
      <c r="BE60" s="594"/>
      <c r="BF60" s="594"/>
      <c r="BG60" s="596">
        <f t="shared" si="30"/>
        <v>0</v>
      </c>
      <c r="BH60" s="1207"/>
      <c r="BI60" s="1208"/>
      <c r="BJ60" s="1208"/>
      <c r="BK60" s="306">
        <f t="shared" si="93"/>
        <v>0</v>
      </c>
      <c r="BL60" s="597"/>
      <c r="BM60" s="594"/>
      <c r="BN60" s="594"/>
      <c r="BO60" s="593">
        <f t="shared" si="31"/>
        <v>0</v>
      </c>
      <c r="BP60" s="304"/>
      <c r="BQ60" s="305"/>
      <c r="BR60" s="305"/>
      <c r="BS60" s="306">
        <f t="shared" si="32"/>
        <v>0</v>
      </c>
      <c r="BT60" s="691"/>
      <c r="BU60" s="692"/>
      <c r="BV60" s="692"/>
      <c r="BW60" s="306">
        <f t="shared" si="33"/>
        <v>0</v>
      </c>
      <c r="BX60" s="1284">
        <v>0</v>
      </c>
      <c r="BY60" s="1285">
        <v>0</v>
      </c>
      <c r="BZ60" s="1285">
        <v>7</v>
      </c>
      <c r="CA60" s="306">
        <f t="shared" si="103"/>
        <v>1</v>
      </c>
      <c r="CB60" s="1335"/>
      <c r="CC60" s="1336"/>
      <c r="CD60" s="1336"/>
      <c r="CE60" s="306">
        <f t="shared" si="35"/>
        <v>0</v>
      </c>
      <c r="CF60" s="1367"/>
      <c r="CG60" s="1368"/>
      <c r="CH60" s="1368"/>
      <c r="CI60" s="306">
        <f t="shared" si="36"/>
        <v>0</v>
      </c>
      <c r="CJ60" s="595"/>
      <c r="CK60" s="592"/>
      <c r="CL60" s="592"/>
      <c r="CM60" s="596">
        <f t="shared" si="37"/>
        <v>0</v>
      </c>
      <c r="CN60" s="1399"/>
      <c r="CO60" s="1400"/>
      <c r="CP60" s="1400"/>
      <c r="CQ60" s="306">
        <f t="shared" si="38"/>
        <v>0</v>
      </c>
      <c r="CR60" s="590"/>
      <c r="CS60" s="594"/>
      <c r="CT60" s="594"/>
      <c r="CU60" s="306">
        <f t="shared" si="39"/>
        <v>0</v>
      </c>
      <c r="CV60" s="1424"/>
      <c r="CW60" s="1425"/>
      <c r="CX60" s="1425"/>
      <c r="CY60" s="307">
        <f t="shared" si="104"/>
        <v>0</v>
      </c>
      <c r="CZ60" s="308">
        <f t="shared" si="5"/>
        <v>0</v>
      </c>
      <c r="DA60" s="309">
        <f t="shared" si="6"/>
        <v>1</v>
      </c>
      <c r="DB60" s="310">
        <f t="shared" si="6"/>
        <v>28</v>
      </c>
      <c r="DC60" s="311">
        <f t="shared" si="16"/>
        <v>0.25</v>
      </c>
      <c r="DD60" s="312">
        <f t="shared" si="96"/>
        <v>0.37894144144144143</v>
      </c>
      <c r="DE60" s="313">
        <f t="shared" si="97"/>
        <v>0.15139558673096595</v>
      </c>
      <c r="DF60" s="314">
        <f t="shared" si="98"/>
        <v>1</v>
      </c>
      <c r="DG60" s="313">
        <f t="shared" si="9"/>
        <v>3.5714285714285712E-2</v>
      </c>
      <c r="DH60" s="314">
        <f t="shared" si="99"/>
        <v>0.10811016479382828</v>
      </c>
      <c r="DI60" s="302">
        <f>DB60/'Кол-во учащихся ОУ'!D62</f>
        <v>5.9196617336152217E-2</v>
      </c>
      <c r="DJ60" s="303">
        <f t="shared" si="100"/>
        <v>0.15285221418959088</v>
      </c>
    </row>
    <row r="61" spans="1:114" ht="16.5" customHeight="1" x14ac:dyDescent="0.25">
      <c r="A61" s="19">
        <v>12</v>
      </c>
      <c r="B61" s="16">
        <v>40390</v>
      </c>
      <c r="C61" s="21" t="s">
        <v>37</v>
      </c>
      <c r="D61" s="814">
        <v>0</v>
      </c>
      <c r="E61" s="815">
        <v>0</v>
      </c>
      <c r="F61" s="815">
        <v>0</v>
      </c>
      <c r="G61" s="306">
        <f t="shared" si="87"/>
        <v>0</v>
      </c>
      <c r="H61" s="882"/>
      <c r="I61" s="883"/>
      <c r="J61" s="883"/>
      <c r="K61" s="306">
        <f t="shared" si="23"/>
        <v>0</v>
      </c>
      <c r="L61" s="926"/>
      <c r="M61" s="927"/>
      <c r="N61" s="927"/>
      <c r="O61" s="306">
        <f t="shared" si="88"/>
        <v>0</v>
      </c>
      <c r="P61" s="548"/>
      <c r="Q61" s="549"/>
      <c r="R61" s="549"/>
      <c r="S61" s="306">
        <f t="shared" si="89"/>
        <v>0</v>
      </c>
      <c r="T61" s="957"/>
      <c r="U61" s="958"/>
      <c r="V61" s="958"/>
      <c r="W61" s="306">
        <f t="shared" si="90"/>
        <v>0</v>
      </c>
      <c r="X61" s="548"/>
      <c r="Y61" s="549"/>
      <c r="Z61" s="549"/>
      <c r="AA61" s="306">
        <f t="shared" si="91"/>
        <v>0</v>
      </c>
      <c r="AB61" s="548"/>
      <c r="AC61" s="549"/>
      <c r="AD61" s="549"/>
      <c r="AE61" s="306">
        <f t="shared" si="24"/>
        <v>0</v>
      </c>
      <c r="AF61" s="548"/>
      <c r="AG61" s="549"/>
      <c r="AH61" s="549"/>
      <c r="AI61" s="306">
        <f t="shared" si="25"/>
        <v>0</v>
      </c>
      <c r="AJ61" s="989"/>
      <c r="AK61" s="990"/>
      <c r="AL61" s="990"/>
      <c r="AM61" s="306">
        <f t="shared" si="26"/>
        <v>0</v>
      </c>
      <c r="AN61" s="1037">
        <v>0</v>
      </c>
      <c r="AO61" s="1038">
        <v>0</v>
      </c>
      <c r="AP61" s="1038">
        <v>4</v>
      </c>
      <c r="AQ61" s="306">
        <f t="shared" si="27"/>
        <v>1</v>
      </c>
      <c r="AR61" s="1089">
        <v>0</v>
      </c>
      <c r="AS61" s="1090">
        <v>0</v>
      </c>
      <c r="AT61" s="1090">
        <v>8</v>
      </c>
      <c r="AU61" s="306">
        <f t="shared" si="28"/>
        <v>1</v>
      </c>
      <c r="AV61" s="1125"/>
      <c r="AW61" s="1126"/>
      <c r="AX61" s="1126"/>
      <c r="AY61" s="306">
        <f t="shared" si="29"/>
        <v>0</v>
      </c>
      <c r="AZ61" s="1171"/>
      <c r="BA61" s="1172"/>
      <c r="BB61" s="1172"/>
      <c r="BC61" s="306">
        <f t="shared" si="92"/>
        <v>0</v>
      </c>
      <c r="BD61" s="590"/>
      <c r="BE61" s="594"/>
      <c r="BF61" s="594"/>
      <c r="BG61" s="596">
        <f t="shared" si="30"/>
        <v>0</v>
      </c>
      <c r="BH61" s="1207"/>
      <c r="BI61" s="1208"/>
      <c r="BJ61" s="1208"/>
      <c r="BK61" s="306">
        <f t="shared" si="93"/>
        <v>0</v>
      </c>
      <c r="BL61" s="597"/>
      <c r="BM61" s="594"/>
      <c r="BN61" s="594"/>
      <c r="BO61" s="593">
        <f t="shared" si="31"/>
        <v>0</v>
      </c>
      <c r="BP61" s="304"/>
      <c r="BQ61" s="305"/>
      <c r="BR61" s="305"/>
      <c r="BS61" s="306">
        <f t="shared" si="32"/>
        <v>0</v>
      </c>
      <c r="BT61" s="691"/>
      <c r="BU61" s="692"/>
      <c r="BV61" s="692"/>
      <c r="BW61" s="306">
        <f t="shared" si="33"/>
        <v>0</v>
      </c>
      <c r="BX61" s="1284">
        <v>0</v>
      </c>
      <c r="BY61" s="1285">
        <v>0</v>
      </c>
      <c r="BZ61" s="1285">
        <v>8</v>
      </c>
      <c r="CA61" s="306">
        <f t="shared" si="103"/>
        <v>1</v>
      </c>
      <c r="CB61" s="1335"/>
      <c r="CC61" s="1336"/>
      <c r="CD61" s="1336"/>
      <c r="CE61" s="306">
        <f t="shared" si="35"/>
        <v>0</v>
      </c>
      <c r="CF61" s="1367"/>
      <c r="CG61" s="1368"/>
      <c r="CH61" s="1368"/>
      <c r="CI61" s="306">
        <f t="shared" si="36"/>
        <v>0</v>
      </c>
      <c r="CJ61" s="595"/>
      <c r="CK61" s="592"/>
      <c r="CL61" s="592"/>
      <c r="CM61" s="596">
        <f t="shared" si="37"/>
        <v>0</v>
      </c>
      <c r="CN61" s="1399"/>
      <c r="CO61" s="1400"/>
      <c r="CP61" s="1400"/>
      <c r="CQ61" s="306">
        <f t="shared" si="38"/>
        <v>0</v>
      </c>
      <c r="CR61" s="590"/>
      <c r="CS61" s="594"/>
      <c r="CT61" s="594"/>
      <c r="CU61" s="306">
        <f t="shared" si="39"/>
        <v>0</v>
      </c>
      <c r="CV61" s="1424"/>
      <c r="CW61" s="1425"/>
      <c r="CX61" s="1425"/>
      <c r="CY61" s="307">
        <f t="shared" si="104"/>
        <v>0</v>
      </c>
      <c r="CZ61" s="308">
        <f t="shared" si="5"/>
        <v>0</v>
      </c>
      <c r="DA61" s="309">
        <f t="shared" si="6"/>
        <v>0</v>
      </c>
      <c r="DB61" s="310">
        <f t="shared" si="6"/>
        <v>20</v>
      </c>
      <c r="DC61" s="311">
        <f t="shared" si="16"/>
        <v>0.1875</v>
      </c>
      <c r="DD61" s="312">
        <f t="shared" si="96"/>
        <v>0.37894144144144143</v>
      </c>
      <c r="DE61" s="313">
        <f t="shared" si="97"/>
        <v>0.10813970480783283</v>
      </c>
      <c r="DF61" s="314">
        <f t="shared" si="98"/>
        <v>1</v>
      </c>
      <c r="DG61" s="313">
        <f t="shared" si="9"/>
        <v>0</v>
      </c>
      <c r="DH61" s="314">
        <f t="shared" si="99"/>
        <v>0.10811016479382828</v>
      </c>
      <c r="DI61" s="302">
        <f>DB61/'Кол-во учащихся ОУ'!D63</f>
        <v>2.5094102885821833E-2</v>
      </c>
      <c r="DJ61" s="303">
        <f t="shared" si="100"/>
        <v>0.15285221418959088</v>
      </c>
    </row>
    <row r="62" spans="1:114" ht="16.5" customHeight="1" x14ac:dyDescent="0.25">
      <c r="A62" s="19">
        <v>13</v>
      </c>
      <c r="B62" s="16">
        <v>40720</v>
      </c>
      <c r="C62" s="21" t="s">
        <v>123</v>
      </c>
      <c r="D62" s="814">
        <v>0</v>
      </c>
      <c r="E62" s="815">
        <v>2</v>
      </c>
      <c r="F62" s="815">
        <v>7</v>
      </c>
      <c r="G62" s="306">
        <f t="shared" si="87"/>
        <v>1</v>
      </c>
      <c r="H62" s="882">
        <v>1</v>
      </c>
      <c r="I62" s="883">
        <v>1</v>
      </c>
      <c r="J62" s="883">
        <v>6</v>
      </c>
      <c r="K62" s="306">
        <f t="shared" si="23"/>
        <v>1</v>
      </c>
      <c r="L62" s="926"/>
      <c r="M62" s="927"/>
      <c r="N62" s="927"/>
      <c r="O62" s="306">
        <f t="shared" si="88"/>
        <v>0</v>
      </c>
      <c r="P62" s="548"/>
      <c r="Q62" s="549"/>
      <c r="R62" s="549"/>
      <c r="S62" s="306">
        <f t="shared" si="89"/>
        <v>0</v>
      </c>
      <c r="T62" s="957">
        <v>1</v>
      </c>
      <c r="U62" s="958">
        <v>3</v>
      </c>
      <c r="V62" s="958">
        <v>16</v>
      </c>
      <c r="W62" s="306">
        <f t="shared" si="90"/>
        <v>1</v>
      </c>
      <c r="X62" s="548"/>
      <c r="Y62" s="549"/>
      <c r="Z62" s="549"/>
      <c r="AA62" s="306">
        <f t="shared" si="91"/>
        <v>0</v>
      </c>
      <c r="AB62" s="548"/>
      <c r="AC62" s="549"/>
      <c r="AD62" s="549"/>
      <c r="AE62" s="306">
        <f t="shared" si="24"/>
        <v>0</v>
      </c>
      <c r="AF62" s="548"/>
      <c r="AG62" s="549"/>
      <c r="AH62" s="549"/>
      <c r="AI62" s="306">
        <f t="shared" si="25"/>
        <v>0</v>
      </c>
      <c r="AJ62" s="989"/>
      <c r="AK62" s="990"/>
      <c r="AL62" s="990"/>
      <c r="AM62" s="306">
        <f t="shared" si="26"/>
        <v>0</v>
      </c>
      <c r="AN62" s="1037">
        <v>0</v>
      </c>
      <c r="AO62" s="1038">
        <v>2</v>
      </c>
      <c r="AP62" s="1038">
        <v>3</v>
      </c>
      <c r="AQ62" s="306">
        <f t="shared" si="27"/>
        <v>1</v>
      </c>
      <c r="AR62" s="1089">
        <v>0</v>
      </c>
      <c r="AS62" s="1090">
        <v>1</v>
      </c>
      <c r="AT62" s="1090">
        <v>11</v>
      </c>
      <c r="AU62" s="306">
        <f t="shared" si="28"/>
        <v>1</v>
      </c>
      <c r="AV62" s="1125">
        <v>1</v>
      </c>
      <c r="AW62" s="1126">
        <v>0</v>
      </c>
      <c r="AX62" s="1126">
        <v>10</v>
      </c>
      <c r="AY62" s="306">
        <f t="shared" si="29"/>
        <v>1</v>
      </c>
      <c r="AZ62" s="1171">
        <v>0</v>
      </c>
      <c r="BA62" s="1172">
        <v>0</v>
      </c>
      <c r="BB62" s="1172">
        <v>4</v>
      </c>
      <c r="BC62" s="306">
        <f t="shared" si="92"/>
        <v>1</v>
      </c>
      <c r="BD62" s="590"/>
      <c r="BE62" s="594"/>
      <c r="BF62" s="594"/>
      <c r="BG62" s="596">
        <f t="shared" si="30"/>
        <v>0</v>
      </c>
      <c r="BH62" s="1207"/>
      <c r="BI62" s="1208"/>
      <c r="BJ62" s="1208"/>
      <c r="BK62" s="306">
        <f t="shared" si="93"/>
        <v>0</v>
      </c>
      <c r="BL62" s="597"/>
      <c r="BM62" s="594"/>
      <c r="BN62" s="594"/>
      <c r="BO62" s="593">
        <f t="shared" si="31"/>
        <v>0</v>
      </c>
      <c r="BP62" s="304"/>
      <c r="BQ62" s="305"/>
      <c r="BR62" s="305"/>
      <c r="BS62" s="306">
        <f t="shared" si="32"/>
        <v>0</v>
      </c>
      <c r="BT62" s="691"/>
      <c r="BU62" s="692"/>
      <c r="BV62" s="692"/>
      <c r="BW62" s="306">
        <f t="shared" si="33"/>
        <v>0</v>
      </c>
      <c r="BX62" s="1284">
        <v>0</v>
      </c>
      <c r="BY62" s="1285">
        <v>0</v>
      </c>
      <c r="BZ62" s="1285">
        <v>4</v>
      </c>
      <c r="CA62" s="306">
        <f t="shared" si="103"/>
        <v>1</v>
      </c>
      <c r="CB62" s="1335">
        <v>0</v>
      </c>
      <c r="CC62" s="1336">
        <v>1</v>
      </c>
      <c r="CD62" s="1336">
        <v>1</v>
      </c>
      <c r="CE62" s="306">
        <f t="shared" si="35"/>
        <v>1</v>
      </c>
      <c r="CF62" s="1367"/>
      <c r="CG62" s="1368"/>
      <c r="CH62" s="1368"/>
      <c r="CI62" s="306">
        <f t="shared" si="36"/>
        <v>0</v>
      </c>
      <c r="CJ62" s="595"/>
      <c r="CK62" s="592"/>
      <c r="CL62" s="592"/>
      <c r="CM62" s="596">
        <f t="shared" si="37"/>
        <v>0</v>
      </c>
      <c r="CN62" s="1397">
        <v>1</v>
      </c>
      <c r="CO62" s="1398">
        <v>0</v>
      </c>
      <c r="CP62" s="1398">
        <v>1</v>
      </c>
      <c r="CQ62" s="306">
        <f t="shared" si="38"/>
        <v>1</v>
      </c>
      <c r="CR62" s="590"/>
      <c r="CS62" s="594"/>
      <c r="CT62" s="594"/>
      <c r="CU62" s="306">
        <f t="shared" si="39"/>
        <v>0</v>
      </c>
      <c r="CV62" s="1424"/>
      <c r="CW62" s="1425"/>
      <c r="CX62" s="1425"/>
      <c r="CY62" s="307">
        <f t="shared" si="104"/>
        <v>0</v>
      </c>
      <c r="CZ62" s="308">
        <f t="shared" si="5"/>
        <v>4</v>
      </c>
      <c r="DA62" s="309">
        <f t="shared" si="6"/>
        <v>10</v>
      </c>
      <c r="DB62" s="310">
        <f t="shared" si="6"/>
        <v>63</v>
      </c>
      <c r="DC62" s="311">
        <f t="shared" si="16"/>
        <v>0.625</v>
      </c>
      <c r="DD62" s="312">
        <f t="shared" si="96"/>
        <v>0.37894144144144143</v>
      </c>
      <c r="DE62" s="313">
        <f t="shared" si="97"/>
        <v>0.3406400701446734</v>
      </c>
      <c r="DF62" s="314">
        <f t="shared" si="98"/>
        <v>1</v>
      </c>
      <c r="DG62" s="313">
        <f t="shared" si="9"/>
        <v>0.22222222222222221</v>
      </c>
      <c r="DH62" s="314">
        <f t="shared" si="99"/>
        <v>0.10811016479382828</v>
      </c>
      <c r="DI62" s="302">
        <f>DB62/'Кол-во учащихся ОУ'!D64</f>
        <v>6.1165048543689322E-2</v>
      </c>
      <c r="DJ62" s="303">
        <f t="shared" si="100"/>
        <v>0.15285221418959088</v>
      </c>
    </row>
    <row r="63" spans="1:114" ht="16.5" customHeight="1" x14ac:dyDescent="0.25">
      <c r="A63" s="19">
        <v>14</v>
      </c>
      <c r="B63" s="16">
        <v>40730</v>
      </c>
      <c r="C63" s="21" t="s">
        <v>38</v>
      </c>
      <c r="D63" s="820">
        <v>0</v>
      </c>
      <c r="E63" s="821">
        <v>0</v>
      </c>
      <c r="F63" s="821">
        <v>1</v>
      </c>
      <c r="G63" s="306">
        <f t="shared" si="87"/>
        <v>1</v>
      </c>
      <c r="H63" s="886">
        <v>0</v>
      </c>
      <c r="I63" s="887">
        <v>0</v>
      </c>
      <c r="J63" s="887">
        <v>1</v>
      </c>
      <c r="K63" s="306">
        <f t="shared" si="23"/>
        <v>1</v>
      </c>
      <c r="L63" s="930">
        <v>1</v>
      </c>
      <c r="M63" s="931">
        <v>0</v>
      </c>
      <c r="N63" s="931">
        <v>2</v>
      </c>
      <c r="O63" s="306">
        <f t="shared" si="88"/>
        <v>1</v>
      </c>
      <c r="P63" s="664"/>
      <c r="Q63" s="665"/>
      <c r="R63" s="665"/>
      <c r="S63" s="306">
        <f t="shared" si="89"/>
        <v>0</v>
      </c>
      <c r="T63" s="961"/>
      <c r="U63" s="962"/>
      <c r="V63" s="962"/>
      <c r="W63" s="306">
        <f t="shared" si="90"/>
        <v>0</v>
      </c>
      <c r="X63" s="664"/>
      <c r="Y63" s="665"/>
      <c r="Z63" s="665"/>
      <c r="AA63" s="306">
        <f t="shared" si="91"/>
        <v>0</v>
      </c>
      <c r="AB63" s="664"/>
      <c r="AC63" s="665"/>
      <c r="AD63" s="665"/>
      <c r="AE63" s="306">
        <f t="shared" si="24"/>
        <v>0</v>
      </c>
      <c r="AF63" s="664"/>
      <c r="AG63" s="665"/>
      <c r="AH63" s="665"/>
      <c r="AI63" s="306">
        <f t="shared" si="25"/>
        <v>0</v>
      </c>
      <c r="AJ63" s="993"/>
      <c r="AK63" s="994"/>
      <c r="AL63" s="994"/>
      <c r="AM63" s="306">
        <f t="shared" si="26"/>
        <v>0</v>
      </c>
      <c r="AN63" s="1041">
        <v>0</v>
      </c>
      <c r="AO63" s="1042">
        <v>0</v>
      </c>
      <c r="AP63" s="1042">
        <v>2</v>
      </c>
      <c r="AQ63" s="306">
        <f t="shared" si="27"/>
        <v>1</v>
      </c>
      <c r="AR63" s="1089"/>
      <c r="AS63" s="1090"/>
      <c r="AT63" s="1090"/>
      <c r="AU63" s="306">
        <f t="shared" si="28"/>
        <v>0</v>
      </c>
      <c r="AV63" s="1129"/>
      <c r="AW63" s="1130"/>
      <c r="AX63" s="1130"/>
      <c r="AY63" s="306">
        <f t="shared" si="29"/>
        <v>0</v>
      </c>
      <c r="AZ63" s="1175"/>
      <c r="BA63" s="1176"/>
      <c r="BB63" s="1176"/>
      <c r="BC63" s="306">
        <f t="shared" si="92"/>
        <v>0</v>
      </c>
      <c r="BD63" s="626"/>
      <c r="BE63" s="627"/>
      <c r="BF63" s="627"/>
      <c r="BG63" s="596">
        <f t="shared" si="30"/>
        <v>0</v>
      </c>
      <c r="BH63" s="1211"/>
      <c r="BI63" s="1212"/>
      <c r="BJ63" s="1212"/>
      <c r="BK63" s="306">
        <f t="shared" si="93"/>
        <v>0</v>
      </c>
      <c r="BL63" s="591"/>
      <c r="BM63" s="592"/>
      <c r="BN63" s="592"/>
      <c r="BO63" s="593">
        <f t="shared" si="31"/>
        <v>0</v>
      </c>
      <c r="BP63" s="322"/>
      <c r="BQ63" s="323"/>
      <c r="BR63" s="323"/>
      <c r="BS63" s="306">
        <f t="shared" si="32"/>
        <v>0</v>
      </c>
      <c r="BT63" s="1237"/>
      <c r="BU63" s="1236"/>
      <c r="BV63" s="1236"/>
      <c r="BW63" s="306">
        <f t="shared" si="33"/>
        <v>0</v>
      </c>
      <c r="BX63" s="1288">
        <v>0</v>
      </c>
      <c r="BY63" s="1289">
        <v>0</v>
      </c>
      <c r="BZ63" s="1289">
        <v>5</v>
      </c>
      <c r="CA63" s="306">
        <f t="shared" si="103"/>
        <v>1</v>
      </c>
      <c r="CB63" s="1339"/>
      <c r="CC63" s="1340"/>
      <c r="CD63" s="1340"/>
      <c r="CE63" s="306">
        <f t="shared" si="35"/>
        <v>0</v>
      </c>
      <c r="CF63" s="1371"/>
      <c r="CG63" s="1372"/>
      <c r="CH63" s="1372"/>
      <c r="CI63" s="306">
        <f t="shared" si="36"/>
        <v>0</v>
      </c>
      <c r="CJ63" s="595"/>
      <c r="CK63" s="592"/>
      <c r="CL63" s="592"/>
      <c r="CM63" s="596">
        <f t="shared" si="37"/>
        <v>0</v>
      </c>
      <c r="CN63" s="1399"/>
      <c r="CO63" s="1400"/>
      <c r="CP63" s="1400"/>
      <c r="CQ63" s="306">
        <f t="shared" si="38"/>
        <v>0</v>
      </c>
      <c r="CR63" s="590"/>
      <c r="CS63" s="594"/>
      <c r="CT63" s="594"/>
      <c r="CU63" s="306">
        <f t="shared" si="39"/>
        <v>0</v>
      </c>
      <c r="CV63" s="1424"/>
      <c r="CW63" s="1425"/>
      <c r="CX63" s="1425">
        <v>55</v>
      </c>
      <c r="CY63" s="307">
        <f t="shared" si="104"/>
        <v>1</v>
      </c>
      <c r="CZ63" s="308">
        <f t="shared" si="5"/>
        <v>1</v>
      </c>
      <c r="DA63" s="309">
        <f t="shared" si="6"/>
        <v>0</v>
      </c>
      <c r="DB63" s="310">
        <f t="shared" si="6"/>
        <v>66</v>
      </c>
      <c r="DC63" s="311">
        <f t="shared" si="16"/>
        <v>0.375</v>
      </c>
      <c r="DD63" s="312">
        <f t="shared" si="96"/>
        <v>0.37894144144144143</v>
      </c>
      <c r="DE63" s="313">
        <f t="shared" si="97"/>
        <v>0.35686102586584834</v>
      </c>
      <c r="DF63" s="314">
        <f t="shared" si="98"/>
        <v>1</v>
      </c>
      <c r="DG63" s="313">
        <f t="shared" si="9"/>
        <v>1.5151515151515152E-2</v>
      </c>
      <c r="DH63" s="314">
        <f t="shared" si="99"/>
        <v>0.10811016479382828</v>
      </c>
      <c r="DI63" s="302">
        <f>DB63/'Кол-во учащихся ОУ'!D65</f>
        <v>0.24444444444444444</v>
      </c>
      <c r="DJ63" s="303">
        <f t="shared" si="100"/>
        <v>0.15285221418959088</v>
      </c>
    </row>
    <row r="64" spans="1:114" ht="16.5" customHeight="1" x14ac:dyDescent="0.25">
      <c r="A64" s="19">
        <v>15</v>
      </c>
      <c r="B64" s="16">
        <v>40820</v>
      </c>
      <c r="C64" s="21" t="s">
        <v>39</v>
      </c>
      <c r="D64" s="814">
        <v>0</v>
      </c>
      <c r="E64" s="815">
        <v>1</v>
      </c>
      <c r="F64" s="815">
        <v>11</v>
      </c>
      <c r="G64" s="306">
        <f t="shared" si="87"/>
        <v>1</v>
      </c>
      <c r="H64" s="882">
        <v>0</v>
      </c>
      <c r="I64" s="883">
        <v>1</v>
      </c>
      <c r="J64" s="883">
        <v>5</v>
      </c>
      <c r="K64" s="306">
        <f t="shared" si="23"/>
        <v>1</v>
      </c>
      <c r="L64" s="926"/>
      <c r="M64" s="927"/>
      <c r="N64" s="927"/>
      <c r="O64" s="306">
        <f t="shared" si="88"/>
        <v>0</v>
      </c>
      <c r="P64" s="548"/>
      <c r="Q64" s="549"/>
      <c r="R64" s="549"/>
      <c r="S64" s="306">
        <f t="shared" si="89"/>
        <v>0</v>
      </c>
      <c r="T64" s="957"/>
      <c r="U64" s="958"/>
      <c r="V64" s="958"/>
      <c r="W64" s="306">
        <f t="shared" si="90"/>
        <v>0</v>
      </c>
      <c r="X64" s="548"/>
      <c r="Y64" s="549"/>
      <c r="Z64" s="549"/>
      <c r="AA64" s="306">
        <f t="shared" si="91"/>
        <v>0</v>
      </c>
      <c r="AB64" s="548"/>
      <c r="AC64" s="549"/>
      <c r="AD64" s="549"/>
      <c r="AE64" s="306">
        <f t="shared" si="24"/>
        <v>0</v>
      </c>
      <c r="AF64" s="548"/>
      <c r="AG64" s="549"/>
      <c r="AH64" s="549"/>
      <c r="AI64" s="306">
        <f t="shared" si="25"/>
        <v>0</v>
      </c>
      <c r="AJ64" s="989"/>
      <c r="AK64" s="990"/>
      <c r="AL64" s="990"/>
      <c r="AM64" s="306">
        <f t="shared" si="26"/>
        <v>0</v>
      </c>
      <c r="AN64" s="1037">
        <v>0</v>
      </c>
      <c r="AO64" s="1038">
        <v>0</v>
      </c>
      <c r="AP64" s="1038">
        <v>2</v>
      </c>
      <c r="AQ64" s="306">
        <f t="shared" si="27"/>
        <v>1</v>
      </c>
      <c r="AR64" s="1089">
        <v>0</v>
      </c>
      <c r="AS64" s="1090">
        <v>3</v>
      </c>
      <c r="AT64" s="1090">
        <v>11</v>
      </c>
      <c r="AU64" s="306">
        <f t="shared" si="28"/>
        <v>1</v>
      </c>
      <c r="AV64" s="1125">
        <v>0</v>
      </c>
      <c r="AW64" s="1126">
        <v>0</v>
      </c>
      <c r="AX64" s="1126">
        <v>12</v>
      </c>
      <c r="AY64" s="306">
        <f t="shared" si="29"/>
        <v>1</v>
      </c>
      <c r="AZ64" s="1171"/>
      <c r="BA64" s="1172"/>
      <c r="BB64" s="1172"/>
      <c r="BC64" s="306">
        <f t="shared" si="92"/>
        <v>0</v>
      </c>
      <c r="BD64" s="590"/>
      <c r="BE64" s="594"/>
      <c r="BF64" s="594"/>
      <c r="BG64" s="596">
        <f t="shared" si="30"/>
        <v>0</v>
      </c>
      <c r="BH64" s="1207"/>
      <c r="BI64" s="1208"/>
      <c r="BJ64" s="1208"/>
      <c r="BK64" s="306">
        <f t="shared" si="93"/>
        <v>0</v>
      </c>
      <c r="BL64" s="591"/>
      <c r="BM64" s="592"/>
      <c r="BN64" s="592"/>
      <c r="BO64" s="593">
        <f t="shared" si="31"/>
        <v>0</v>
      </c>
      <c r="BP64" s="548"/>
      <c r="BQ64" s="549"/>
      <c r="BR64" s="549"/>
      <c r="BS64" s="306">
        <f t="shared" si="32"/>
        <v>0</v>
      </c>
      <c r="BT64" s="691"/>
      <c r="BU64" s="692"/>
      <c r="BV64" s="692"/>
      <c r="BW64" s="306">
        <f t="shared" si="33"/>
        <v>0</v>
      </c>
      <c r="BX64" s="1284">
        <v>0</v>
      </c>
      <c r="BY64" s="1285">
        <v>1</v>
      </c>
      <c r="BZ64" s="1285">
        <v>6</v>
      </c>
      <c r="CA64" s="306">
        <f t="shared" si="103"/>
        <v>1</v>
      </c>
      <c r="CB64" s="1335">
        <v>0</v>
      </c>
      <c r="CC64" s="1336">
        <v>0</v>
      </c>
      <c r="CD64" s="1336">
        <v>1</v>
      </c>
      <c r="CE64" s="306">
        <f t="shared" si="35"/>
        <v>1</v>
      </c>
      <c r="CF64" s="1367">
        <v>1</v>
      </c>
      <c r="CG64" s="1368">
        <v>1</v>
      </c>
      <c r="CH64" s="1368">
        <v>2</v>
      </c>
      <c r="CI64" s="306">
        <f t="shared" si="36"/>
        <v>1</v>
      </c>
      <c r="CJ64" s="595"/>
      <c r="CK64" s="592"/>
      <c r="CL64" s="592"/>
      <c r="CM64" s="596">
        <f t="shared" si="37"/>
        <v>0</v>
      </c>
      <c r="CN64" s="1399"/>
      <c r="CO64" s="1400"/>
      <c r="CP64" s="1400"/>
      <c r="CQ64" s="306">
        <f t="shared" si="38"/>
        <v>0</v>
      </c>
      <c r="CR64" s="590"/>
      <c r="CS64" s="594"/>
      <c r="CT64" s="594"/>
      <c r="CU64" s="306">
        <f t="shared" si="39"/>
        <v>0</v>
      </c>
      <c r="CV64" s="1424"/>
      <c r="CW64" s="1425"/>
      <c r="CX64" s="1425"/>
      <c r="CY64" s="307">
        <f t="shared" si="104"/>
        <v>0</v>
      </c>
      <c r="CZ64" s="308">
        <f t="shared" si="5"/>
        <v>1</v>
      </c>
      <c r="DA64" s="309">
        <f t="shared" si="6"/>
        <v>7</v>
      </c>
      <c r="DB64" s="310">
        <f t="shared" si="6"/>
        <v>50</v>
      </c>
      <c r="DC64" s="311">
        <f t="shared" si="16"/>
        <v>0.5</v>
      </c>
      <c r="DD64" s="312">
        <f t="shared" si="96"/>
        <v>0.37894144144144143</v>
      </c>
      <c r="DE64" s="313">
        <f t="shared" si="97"/>
        <v>0.27034926201958209</v>
      </c>
      <c r="DF64" s="314">
        <f t="shared" si="98"/>
        <v>1</v>
      </c>
      <c r="DG64" s="313">
        <f t="shared" si="9"/>
        <v>0.16</v>
      </c>
      <c r="DH64" s="314">
        <f t="shared" si="99"/>
        <v>0.10811016479382828</v>
      </c>
      <c r="DI64" s="302">
        <f>DB64/'Кол-во учащихся ОУ'!D66</f>
        <v>5.9101654846335699E-2</v>
      </c>
      <c r="DJ64" s="303">
        <f t="shared" si="100"/>
        <v>0.15285221418959088</v>
      </c>
    </row>
    <row r="65" spans="1:114" ht="16.5" customHeight="1" x14ac:dyDescent="0.25">
      <c r="A65" s="19">
        <v>16</v>
      </c>
      <c r="B65" s="16">
        <v>40840</v>
      </c>
      <c r="C65" s="21" t="s">
        <v>40</v>
      </c>
      <c r="D65" s="820">
        <v>0</v>
      </c>
      <c r="E65" s="821">
        <v>0</v>
      </c>
      <c r="F65" s="821">
        <v>3</v>
      </c>
      <c r="G65" s="306">
        <f t="shared" si="87"/>
        <v>1</v>
      </c>
      <c r="H65" s="886"/>
      <c r="I65" s="887"/>
      <c r="J65" s="887"/>
      <c r="K65" s="306">
        <f t="shared" si="23"/>
        <v>0</v>
      </c>
      <c r="L65" s="930">
        <v>1</v>
      </c>
      <c r="M65" s="931">
        <v>0</v>
      </c>
      <c r="N65" s="931">
        <v>1</v>
      </c>
      <c r="O65" s="306">
        <f t="shared" si="88"/>
        <v>1</v>
      </c>
      <c r="P65" s="664"/>
      <c r="Q65" s="665"/>
      <c r="R65" s="665"/>
      <c r="S65" s="306">
        <f t="shared" si="89"/>
        <v>0</v>
      </c>
      <c r="T65" s="961"/>
      <c r="U65" s="962"/>
      <c r="V65" s="962"/>
      <c r="W65" s="306">
        <f t="shared" si="90"/>
        <v>0</v>
      </c>
      <c r="X65" s="664"/>
      <c r="Y65" s="665"/>
      <c r="Z65" s="665"/>
      <c r="AA65" s="306">
        <f t="shared" si="91"/>
        <v>0</v>
      </c>
      <c r="AB65" s="664"/>
      <c r="AC65" s="665"/>
      <c r="AD65" s="665"/>
      <c r="AE65" s="306">
        <f t="shared" si="24"/>
        <v>0</v>
      </c>
      <c r="AF65" s="664"/>
      <c r="AG65" s="665"/>
      <c r="AH65" s="665"/>
      <c r="AI65" s="306">
        <f t="shared" si="25"/>
        <v>0</v>
      </c>
      <c r="AJ65" s="993"/>
      <c r="AK65" s="994"/>
      <c r="AL65" s="994"/>
      <c r="AM65" s="306">
        <f t="shared" si="26"/>
        <v>0</v>
      </c>
      <c r="AN65" s="1041">
        <v>0</v>
      </c>
      <c r="AO65" s="1042">
        <v>1</v>
      </c>
      <c r="AP65" s="1042">
        <v>2</v>
      </c>
      <c r="AQ65" s="306">
        <f t="shared" si="27"/>
        <v>1</v>
      </c>
      <c r="AR65" s="1089"/>
      <c r="AS65" s="1090"/>
      <c r="AT65" s="1090"/>
      <c r="AU65" s="306">
        <f t="shared" si="28"/>
        <v>0</v>
      </c>
      <c r="AV65" s="1129"/>
      <c r="AW65" s="1130"/>
      <c r="AX65" s="1130"/>
      <c r="AY65" s="306">
        <f t="shared" si="29"/>
        <v>0</v>
      </c>
      <c r="AZ65" s="1175"/>
      <c r="BA65" s="1176"/>
      <c r="BB65" s="1176"/>
      <c r="BC65" s="306">
        <f t="shared" si="92"/>
        <v>0</v>
      </c>
      <c r="BD65" s="626"/>
      <c r="BE65" s="627"/>
      <c r="BF65" s="627"/>
      <c r="BG65" s="596">
        <f t="shared" si="30"/>
        <v>0</v>
      </c>
      <c r="BH65" s="1211"/>
      <c r="BI65" s="1212"/>
      <c r="BJ65" s="1212"/>
      <c r="BK65" s="306">
        <f t="shared" si="93"/>
        <v>0</v>
      </c>
      <c r="BL65" s="591"/>
      <c r="BM65" s="592"/>
      <c r="BN65" s="592"/>
      <c r="BO65" s="593">
        <f t="shared" si="31"/>
        <v>0</v>
      </c>
      <c r="BP65" s="664"/>
      <c r="BQ65" s="665"/>
      <c r="BR65" s="665"/>
      <c r="BS65" s="306">
        <f t="shared" si="32"/>
        <v>0</v>
      </c>
      <c r="BT65" s="1237"/>
      <c r="BU65" s="1236"/>
      <c r="BV65" s="1236"/>
      <c r="BW65" s="306">
        <f t="shared" si="33"/>
        <v>0</v>
      </c>
      <c r="BX65" s="1288">
        <v>0</v>
      </c>
      <c r="BY65" s="1289">
        <v>0</v>
      </c>
      <c r="BZ65" s="1289">
        <v>4</v>
      </c>
      <c r="CA65" s="306">
        <f t="shared" si="103"/>
        <v>1</v>
      </c>
      <c r="CB65" s="1339"/>
      <c r="CC65" s="1340"/>
      <c r="CD65" s="1340"/>
      <c r="CE65" s="306">
        <f t="shared" si="35"/>
        <v>0</v>
      </c>
      <c r="CF65" s="1371"/>
      <c r="CG65" s="1372"/>
      <c r="CH65" s="1372"/>
      <c r="CI65" s="306">
        <f t="shared" si="36"/>
        <v>0</v>
      </c>
      <c r="CJ65" s="595"/>
      <c r="CK65" s="592"/>
      <c r="CL65" s="592"/>
      <c r="CM65" s="596">
        <f t="shared" si="37"/>
        <v>0</v>
      </c>
      <c r="CN65" s="1399"/>
      <c r="CO65" s="1400"/>
      <c r="CP65" s="1400"/>
      <c r="CQ65" s="306">
        <f t="shared" si="38"/>
        <v>0</v>
      </c>
      <c r="CR65" s="590"/>
      <c r="CS65" s="594"/>
      <c r="CT65" s="594"/>
      <c r="CU65" s="306">
        <f t="shared" si="39"/>
        <v>0</v>
      </c>
      <c r="CV65" s="1424"/>
      <c r="CW65" s="1425"/>
      <c r="CX65" s="1425">
        <v>431</v>
      </c>
      <c r="CY65" s="307">
        <f t="shared" si="104"/>
        <v>1</v>
      </c>
      <c r="CZ65" s="308">
        <f t="shared" si="5"/>
        <v>1</v>
      </c>
      <c r="DA65" s="309">
        <f t="shared" si="6"/>
        <v>1</v>
      </c>
      <c r="DB65" s="310">
        <f t="shared" si="6"/>
        <v>441</v>
      </c>
      <c r="DC65" s="311">
        <f t="shared" si="16"/>
        <v>0.3125</v>
      </c>
      <c r="DD65" s="312">
        <f t="shared" si="96"/>
        <v>0.37894144144144143</v>
      </c>
      <c r="DE65" s="313">
        <f t="shared" si="97"/>
        <v>2.384480491012714</v>
      </c>
      <c r="DF65" s="314">
        <f t="shared" si="98"/>
        <v>1</v>
      </c>
      <c r="DG65" s="313">
        <f t="shared" si="9"/>
        <v>4.5351473922902496E-3</v>
      </c>
      <c r="DH65" s="314">
        <f t="shared" si="99"/>
        <v>0.10811016479382828</v>
      </c>
      <c r="DI65" s="302">
        <f>DB65/'Кол-во учащихся ОУ'!D67</f>
        <v>0.56829896907216493</v>
      </c>
      <c r="DJ65" s="303">
        <f t="shared" si="100"/>
        <v>0.15285221418959088</v>
      </c>
    </row>
    <row r="66" spans="1:114" ht="16.5" customHeight="1" x14ac:dyDescent="0.25">
      <c r="A66" s="19">
        <v>17</v>
      </c>
      <c r="B66" s="16">
        <v>40950</v>
      </c>
      <c r="C66" s="21" t="s">
        <v>14</v>
      </c>
      <c r="D66" s="814">
        <v>0</v>
      </c>
      <c r="E66" s="815">
        <v>0</v>
      </c>
      <c r="F66" s="815">
        <v>3</v>
      </c>
      <c r="G66" s="306">
        <f t="shared" si="87"/>
        <v>1</v>
      </c>
      <c r="H66" s="882"/>
      <c r="I66" s="883"/>
      <c r="J66" s="883"/>
      <c r="K66" s="306">
        <f t="shared" si="23"/>
        <v>0</v>
      </c>
      <c r="L66" s="926"/>
      <c r="M66" s="927"/>
      <c r="N66" s="927"/>
      <c r="O66" s="306">
        <f t="shared" si="88"/>
        <v>0</v>
      </c>
      <c r="P66" s="548"/>
      <c r="Q66" s="549"/>
      <c r="R66" s="549"/>
      <c r="S66" s="306">
        <f t="shared" si="89"/>
        <v>0</v>
      </c>
      <c r="T66" s="957"/>
      <c r="U66" s="958"/>
      <c r="V66" s="958"/>
      <c r="W66" s="306">
        <f t="shared" si="90"/>
        <v>0</v>
      </c>
      <c r="X66" s="548"/>
      <c r="Y66" s="549"/>
      <c r="Z66" s="549"/>
      <c r="AA66" s="306">
        <f t="shared" si="91"/>
        <v>0</v>
      </c>
      <c r="AB66" s="548"/>
      <c r="AC66" s="549"/>
      <c r="AD66" s="549"/>
      <c r="AE66" s="306">
        <f t="shared" si="24"/>
        <v>0</v>
      </c>
      <c r="AF66" s="548"/>
      <c r="AG66" s="549"/>
      <c r="AH66" s="549"/>
      <c r="AI66" s="306">
        <f t="shared" si="25"/>
        <v>0</v>
      </c>
      <c r="AJ66" s="989"/>
      <c r="AK66" s="990"/>
      <c r="AL66" s="990"/>
      <c r="AM66" s="306">
        <f t="shared" si="26"/>
        <v>0</v>
      </c>
      <c r="AN66" s="1037">
        <v>0</v>
      </c>
      <c r="AO66" s="1038">
        <v>0</v>
      </c>
      <c r="AP66" s="1038">
        <v>1</v>
      </c>
      <c r="AQ66" s="306">
        <f t="shared" si="27"/>
        <v>1</v>
      </c>
      <c r="AR66" s="1089">
        <v>0</v>
      </c>
      <c r="AS66" s="1090">
        <v>1</v>
      </c>
      <c r="AT66" s="1090">
        <v>5</v>
      </c>
      <c r="AU66" s="306">
        <f t="shared" si="28"/>
        <v>1</v>
      </c>
      <c r="AV66" s="1125"/>
      <c r="AW66" s="1126"/>
      <c r="AX66" s="1126"/>
      <c r="AY66" s="306">
        <f t="shared" si="29"/>
        <v>0</v>
      </c>
      <c r="AZ66" s="1171"/>
      <c r="BA66" s="1172"/>
      <c r="BB66" s="1172"/>
      <c r="BC66" s="306">
        <f t="shared" si="92"/>
        <v>0</v>
      </c>
      <c r="BD66" s="590"/>
      <c r="BE66" s="594"/>
      <c r="BF66" s="594"/>
      <c r="BG66" s="596">
        <f t="shared" si="30"/>
        <v>0</v>
      </c>
      <c r="BH66" s="1207"/>
      <c r="BI66" s="1208"/>
      <c r="BJ66" s="1208"/>
      <c r="BK66" s="306">
        <f t="shared" si="93"/>
        <v>0</v>
      </c>
      <c r="BL66" s="591"/>
      <c r="BM66" s="592"/>
      <c r="BN66" s="592"/>
      <c r="BO66" s="593">
        <f t="shared" si="31"/>
        <v>0</v>
      </c>
      <c r="BP66" s="548"/>
      <c r="BQ66" s="549"/>
      <c r="BR66" s="549"/>
      <c r="BS66" s="306">
        <f t="shared" si="32"/>
        <v>0</v>
      </c>
      <c r="BT66" s="691"/>
      <c r="BU66" s="692"/>
      <c r="BV66" s="692"/>
      <c r="BW66" s="306">
        <f t="shared" si="33"/>
        <v>0</v>
      </c>
      <c r="BX66" s="1284">
        <v>0</v>
      </c>
      <c r="BY66" s="1285">
        <v>0</v>
      </c>
      <c r="BZ66" s="1285">
        <v>3</v>
      </c>
      <c r="CA66" s="306">
        <f t="shared" si="103"/>
        <v>1</v>
      </c>
      <c r="CB66" s="1335"/>
      <c r="CC66" s="1336"/>
      <c r="CD66" s="1336"/>
      <c r="CE66" s="306">
        <f t="shared" si="35"/>
        <v>0</v>
      </c>
      <c r="CF66" s="1367"/>
      <c r="CG66" s="1368"/>
      <c r="CH66" s="1368"/>
      <c r="CI66" s="306">
        <f t="shared" si="36"/>
        <v>0</v>
      </c>
      <c r="CJ66" s="595"/>
      <c r="CK66" s="592"/>
      <c r="CL66" s="592"/>
      <c r="CM66" s="596">
        <f t="shared" si="37"/>
        <v>0</v>
      </c>
      <c r="CN66" s="1399"/>
      <c r="CO66" s="1400"/>
      <c r="CP66" s="1400"/>
      <c r="CQ66" s="306">
        <f t="shared" si="38"/>
        <v>0</v>
      </c>
      <c r="CR66" s="590"/>
      <c r="CS66" s="594"/>
      <c r="CT66" s="594"/>
      <c r="CU66" s="306">
        <f t="shared" si="39"/>
        <v>0</v>
      </c>
      <c r="CV66" s="1422"/>
      <c r="CW66" s="1423"/>
      <c r="CX66" s="1423"/>
      <c r="CY66" s="307">
        <f t="shared" si="104"/>
        <v>0</v>
      </c>
      <c r="CZ66" s="308">
        <f t="shared" si="5"/>
        <v>0</v>
      </c>
      <c r="DA66" s="309">
        <f t="shared" si="6"/>
        <v>1</v>
      </c>
      <c r="DB66" s="310">
        <f t="shared" si="6"/>
        <v>12</v>
      </c>
      <c r="DC66" s="311">
        <f t="shared" si="16"/>
        <v>0.25</v>
      </c>
      <c r="DD66" s="312">
        <f t="shared" si="96"/>
        <v>0.37894144144144143</v>
      </c>
      <c r="DE66" s="313">
        <f t="shared" si="97"/>
        <v>6.4883822884699696E-2</v>
      </c>
      <c r="DF66" s="314">
        <f t="shared" si="98"/>
        <v>1</v>
      </c>
      <c r="DG66" s="313">
        <f t="shared" ref="DG66:DG122" si="105">(CZ66+DA66)/DB66</f>
        <v>8.3333333333333329E-2</v>
      </c>
      <c r="DH66" s="314">
        <f t="shared" si="99"/>
        <v>0.10811016479382828</v>
      </c>
      <c r="DI66" s="302">
        <f>DB66/'Кол-во учащихся ОУ'!D68</f>
        <v>1.3043478260869565E-2</v>
      </c>
      <c r="DJ66" s="303">
        <f t="shared" si="100"/>
        <v>0.15285221418959088</v>
      </c>
    </row>
    <row r="67" spans="1:114" ht="16.5" customHeight="1" x14ac:dyDescent="0.25">
      <c r="A67" s="19">
        <v>18</v>
      </c>
      <c r="B67" s="17">
        <v>40990</v>
      </c>
      <c r="C67" s="2" t="s">
        <v>41</v>
      </c>
      <c r="D67" s="814">
        <v>1</v>
      </c>
      <c r="E67" s="815">
        <v>3</v>
      </c>
      <c r="F67" s="815">
        <v>15</v>
      </c>
      <c r="G67" s="306">
        <f>IF(F67&gt;0,1,0)</f>
        <v>1</v>
      </c>
      <c r="H67" s="882"/>
      <c r="I67" s="883"/>
      <c r="J67" s="883"/>
      <c r="K67" s="306">
        <f>IF(J67&gt;0,1,0)</f>
        <v>0</v>
      </c>
      <c r="L67" s="926"/>
      <c r="M67" s="927"/>
      <c r="N67" s="927"/>
      <c r="O67" s="306">
        <f t="shared" si="88"/>
        <v>0</v>
      </c>
      <c r="P67" s="548"/>
      <c r="Q67" s="549"/>
      <c r="R67" s="549"/>
      <c r="S67" s="306">
        <f t="shared" si="89"/>
        <v>0</v>
      </c>
      <c r="T67" s="957"/>
      <c r="U67" s="958"/>
      <c r="V67" s="958"/>
      <c r="W67" s="306">
        <f t="shared" si="90"/>
        <v>0</v>
      </c>
      <c r="X67" s="548"/>
      <c r="Y67" s="549"/>
      <c r="Z67" s="549"/>
      <c r="AA67" s="306">
        <f t="shared" si="91"/>
        <v>0</v>
      </c>
      <c r="AB67" s="548"/>
      <c r="AC67" s="549"/>
      <c r="AD67" s="549"/>
      <c r="AE67" s="306">
        <f>IF(AD67&gt;0,1,0)</f>
        <v>0</v>
      </c>
      <c r="AF67" s="548"/>
      <c r="AG67" s="549"/>
      <c r="AH67" s="549"/>
      <c r="AI67" s="306">
        <f>IF(AH67&gt;0,1,0)</f>
        <v>0</v>
      </c>
      <c r="AJ67" s="989">
        <v>0</v>
      </c>
      <c r="AK67" s="990">
        <v>1</v>
      </c>
      <c r="AL67" s="990">
        <v>2</v>
      </c>
      <c r="AM67" s="306">
        <f>IF(AL67&gt;0,1,0)</f>
        <v>1</v>
      </c>
      <c r="AN67" s="1037">
        <v>0</v>
      </c>
      <c r="AO67" s="1038">
        <v>0</v>
      </c>
      <c r="AP67" s="1038">
        <v>2</v>
      </c>
      <c r="AQ67" s="306">
        <f>IF(AP67&gt;0,1,0)</f>
        <v>1</v>
      </c>
      <c r="AR67" s="1089"/>
      <c r="AS67" s="1090"/>
      <c r="AT67" s="1090"/>
      <c r="AU67" s="306">
        <f>IF(AT67&gt;0,1,0)</f>
        <v>0</v>
      </c>
      <c r="AV67" s="1125"/>
      <c r="AW67" s="1126"/>
      <c r="AX67" s="1126"/>
      <c r="AY67" s="306">
        <f>IF(AX67&gt;0,1,0)</f>
        <v>0</v>
      </c>
      <c r="AZ67" s="1171">
        <v>0</v>
      </c>
      <c r="BA67" s="1172">
        <v>0</v>
      </c>
      <c r="BB67" s="1172">
        <v>6</v>
      </c>
      <c r="BC67" s="306">
        <f t="shared" si="92"/>
        <v>1</v>
      </c>
      <c r="BD67" s="590"/>
      <c r="BE67" s="594"/>
      <c r="BF67" s="594"/>
      <c r="BG67" s="596">
        <f>IF(BF67&gt;0,1,0)</f>
        <v>0</v>
      </c>
      <c r="BH67" s="1207"/>
      <c r="BI67" s="1208"/>
      <c r="BJ67" s="1208"/>
      <c r="BK67" s="306">
        <f t="shared" si="93"/>
        <v>0</v>
      </c>
      <c r="BL67" s="591"/>
      <c r="BM67" s="592"/>
      <c r="BN67" s="592"/>
      <c r="BO67" s="593">
        <f>IF(BN67&gt;0,1,0)</f>
        <v>0</v>
      </c>
      <c r="BP67" s="548"/>
      <c r="BQ67" s="549"/>
      <c r="BR67" s="549"/>
      <c r="BS67" s="306">
        <f>IF(BR67&gt;0,1,0)</f>
        <v>0</v>
      </c>
      <c r="BT67" s="691"/>
      <c r="BU67" s="692"/>
      <c r="BV67" s="692"/>
      <c r="BW67" s="306">
        <f>IF(BV67&gt;0,1,0)</f>
        <v>0</v>
      </c>
      <c r="BX67" s="1284">
        <v>0</v>
      </c>
      <c r="BY67" s="1285">
        <v>0</v>
      </c>
      <c r="BZ67" s="1285">
        <v>4</v>
      </c>
      <c r="CA67" s="306">
        <f>IF(BZ67&gt;0,1,0)</f>
        <v>1</v>
      </c>
      <c r="CB67" s="1335"/>
      <c r="CC67" s="1336"/>
      <c r="CD67" s="1336"/>
      <c r="CE67" s="306">
        <f>IF(CD67&gt;0,1,0)</f>
        <v>0</v>
      </c>
      <c r="CF67" s="1367"/>
      <c r="CG67" s="1368"/>
      <c r="CH67" s="1368"/>
      <c r="CI67" s="306">
        <f>IF(CH67&gt;0,1,0)</f>
        <v>0</v>
      </c>
      <c r="CJ67" s="595"/>
      <c r="CK67" s="592"/>
      <c r="CL67" s="592"/>
      <c r="CM67" s="596">
        <f>IF(CL67&gt;0,1,0)</f>
        <v>0</v>
      </c>
      <c r="CN67" s="1399"/>
      <c r="CO67" s="1400"/>
      <c r="CP67" s="1400"/>
      <c r="CQ67" s="306">
        <f>IF(CP67&gt;0,1,0)</f>
        <v>0</v>
      </c>
      <c r="CR67" s="590"/>
      <c r="CS67" s="594"/>
      <c r="CT67" s="594"/>
      <c r="CU67" s="306">
        <f>IF(CT67&gt;0,1,0)</f>
        <v>0</v>
      </c>
      <c r="CV67" s="1424"/>
      <c r="CW67" s="1425"/>
      <c r="CX67" s="1425"/>
      <c r="CY67" s="307">
        <f>IF(CX67&gt;0,1,0)</f>
        <v>0</v>
      </c>
      <c r="CZ67" s="308">
        <f t="shared" ref="CZ67:CZ122" si="106">D67+H67+L67+P67+T67+X67+AB67+AF67+AJ67+AN67+AR67+AV67+AZ67+BD67+BH67+BL67+BP67+BT67+BX67+CB67+CF67+CJ67+CN67+CR67+CV67</f>
        <v>1</v>
      </c>
      <c r="DA67" s="309">
        <f t="shared" ref="DA67:DB122" si="107">E67+I67+M67+Q67+U67+Y67+AC67+AG67+AK67+AO67+AS67+AW67+BA67+BE67+BI67+BM67+BQ67+BU67+BY67+CC67+CG67+CK67+CO67+CS67+CW67</f>
        <v>4</v>
      </c>
      <c r="DB67" s="310">
        <f t="shared" si="107"/>
        <v>29</v>
      </c>
      <c r="DC67" s="311">
        <f t="shared" si="16"/>
        <v>0.3125</v>
      </c>
      <c r="DD67" s="320">
        <f t="shared" si="96"/>
        <v>0.37894144144144143</v>
      </c>
      <c r="DE67" s="311">
        <f t="shared" si="97"/>
        <v>0.15680257197135761</v>
      </c>
      <c r="DF67" s="321">
        <f t="shared" si="98"/>
        <v>1</v>
      </c>
      <c r="DG67" s="311">
        <f>(CZ67+DA67)/DB67</f>
        <v>0.17241379310344829</v>
      </c>
      <c r="DH67" s="321">
        <f t="shared" si="99"/>
        <v>0.10811016479382828</v>
      </c>
      <c r="DI67" s="302">
        <f>DB67/'Кол-во учащихся ОУ'!D69</f>
        <v>2.4026512013256007E-2</v>
      </c>
      <c r="DJ67" s="346">
        <f t="shared" si="100"/>
        <v>0.15285221418959088</v>
      </c>
    </row>
    <row r="68" spans="1:114" ht="16.5" customHeight="1" thickBot="1" x14ac:dyDescent="0.3">
      <c r="A68" s="19">
        <v>19</v>
      </c>
      <c r="B68" s="16">
        <v>40133</v>
      </c>
      <c r="C68" s="21" t="s">
        <v>42</v>
      </c>
      <c r="D68" s="814">
        <v>0</v>
      </c>
      <c r="E68" s="815">
        <v>0</v>
      </c>
      <c r="F68" s="815">
        <v>2</v>
      </c>
      <c r="G68" s="306">
        <f>IF(F68&gt;0,1,0)</f>
        <v>1</v>
      </c>
      <c r="H68" s="882"/>
      <c r="I68" s="883"/>
      <c r="J68" s="883"/>
      <c r="K68" s="306">
        <f>IF(J68&gt;0,1,0)</f>
        <v>0</v>
      </c>
      <c r="L68" s="926"/>
      <c r="M68" s="927"/>
      <c r="N68" s="927"/>
      <c r="O68" s="306">
        <f t="shared" si="88"/>
        <v>0</v>
      </c>
      <c r="P68" s="548"/>
      <c r="Q68" s="549"/>
      <c r="R68" s="549"/>
      <c r="S68" s="306">
        <f t="shared" si="89"/>
        <v>0</v>
      </c>
      <c r="T68" s="957"/>
      <c r="U68" s="958"/>
      <c r="V68" s="958"/>
      <c r="W68" s="306">
        <f t="shared" si="90"/>
        <v>0</v>
      </c>
      <c r="X68" s="548"/>
      <c r="Y68" s="549"/>
      <c r="Z68" s="549"/>
      <c r="AA68" s="306">
        <f t="shared" si="91"/>
        <v>0</v>
      </c>
      <c r="AB68" s="548"/>
      <c r="AC68" s="549"/>
      <c r="AD68" s="549"/>
      <c r="AE68" s="306">
        <f>IF(AD68&gt;0,1,0)</f>
        <v>0</v>
      </c>
      <c r="AF68" s="548"/>
      <c r="AG68" s="549"/>
      <c r="AH68" s="549"/>
      <c r="AI68" s="306">
        <f>IF(AH68&gt;0,1,0)</f>
        <v>0</v>
      </c>
      <c r="AJ68" s="989"/>
      <c r="AK68" s="990"/>
      <c r="AL68" s="990"/>
      <c r="AM68" s="306">
        <f>IF(AL68&gt;0,1,0)</f>
        <v>0</v>
      </c>
      <c r="AN68" s="1037">
        <v>0</v>
      </c>
      <c r="AO68" s="1038">
        <v>0</v>
      </c>
      <c r="AP68" s="1038">
        <v>2</v>
      </c>
      <c r="AQ68" s="306">
        <f>IF(AP68&gt;0,1,0)</f>
        <v>1</v>
      </c>
      <c r="AR68" s="1089">
        <v>0</v>
      </c>
      <c r="AS68" s="1090">
        <v>0</v>
      </c>
      <c r="AT68" s="1090">
        <v>8</v>
      </c>
      <c r="AU68" s="306">
        <f>IF(AT68&gt;0,1,0)</f>
        <v>1</v>
      </c>
      <c r="AV68" s="1125">
        <v>0</v>
      </c>
      <c r="AW68" s="1126">
        <v>0</v>
      </c>
      <c r="AX68" s="1126">
        <v>1</v>
      </c>
      <c r="AY68" s="306">
        <f>IF(AX68&gt;0,1,0)</f>
        <v>1</v>
      </c>
      <c r="AZ68" s="1171"/>
      <c r="BA68" s="1172"/>
      <c r="BB68" s="1172"/>
      <c r="BC68" s="306">
        <f t="shared" si="92"/>
        <v>0</v>
      </c>
      <c r="BD68" s="590"/>
      <c r="BE68" s="594"/>
      <c r="BF68" s="594"/>
      <c r="BG68" s="596">
        <f>IF(BF68&gt;0,1,0)</f>
        <v>0</v>
      </c>
      <c r="BH68" s="1207">
        <v>1</v>
      </c>
      <c r="BI68" s="1208">
        <v>0</v>
      </c>
      <c r="BJ68" s="1208">
        <v>1</v>
      </c>
      <c r="BK68" s="306">
        <f t="shared" si="93"/>
        <v>1</v>
      </c>
      <c r="BL68" s="597"/>
      <c r="BM68" s="594"/>
      <c r="BN68" s="594"/>
      <c r="BO68" s="593">
        <f>IF(BN68&gt;0,1,0)</f>
        <v>0</v>
      </c>
      <c r="BP68" s="548"/>
      <c r="BQ68" s="549"/>
      <c r="BR68" s="549"/>
      <c r="BS68" s="306">
        <f>IF(BR68&gt;0,1,0)</f>
        <v>0</v>
      </c>
      <c r="BT68" s="691"/>
      <c r="BU68" s="692"/>
      <c r="BV68" s="692"/>
      <c r="BW68" s="306">
        <f>IF(BV68&gt;0,1,0)</f>
        <v>0</v>
      </c>
      <c r="BX68" s="1284">
        <v>0</v>
      </c>
      <c r="BY68" s="1285">
        <v>0</v>
      </c>
      <c r="BZ68" s="1285">
        <v>5</v>
      </c>
      <c r="CA68" s="306">
        <f>IF(BZ68&gt;0,1,0)</f>
        <v>1</v>
      </c>
      <c r="CB68" s="1335"/>
      <c r="CC68" s="1336"/>
      <c r="CD68" s="1336"/>
      <c r="CE68" s="306">
        <f>IF(CD68&gt;0,1,0)</f>
        <v>0</v>
      </c>
      <c r="CF68" s="1367"/>
      <c r="CG68" s="1368"/>
      <c r="CH68" s="1368"/>
      <c r="CI68" s="306">
        <f>IF(CH68&gt;0,1,0)</f>
        <v>0</v>
      </c>
      <c r="CJ68" s="595"/>
      <c r="CK68" s="592"/>
      <c r="CL68" s="592"/>
      <c r="CM68" s="596">
        <f>IF(CL68&gt;0,1,0)</f>
        <v>0</v>
      </c>
      <c r="CN68" s="1399"/>
      <c r="CO68" s="1400"/>
      <c r="CP68" s="1400"/>
      <c r="CQ68" s="306">
        <f>IF(CP68&gt;0,1,0)</f>
        <v>0</v>
      </c>
      <c r="CR68" s="590"/>
      <c r="CS68" s="594"/>
      <c r="CT68" s="594"/>
      <c r="CU68" s="306">
        <f>IF(CT68&gt;0,1,0)</f>
        <v>0</v>
      </c>
      <c r="CV68" s="1424"/>
      <c r="CW68" s="1425"/>
      <c r="CX68" s="1425">
        <v>114</v>
      </c>
      <c r="CY68" s="307">
        <f>IF(CX68&gt;0,1,0)</f>
        <v>1</v>
      </c>
      <c r="CZ68" s="315">
        <f t="shared" si="106"/>
        <v>1</v>
      </c>
      <c r="DA68" s="316">
        <f t="shared" si="107"/>
        <v>0</v>
      </c>
      <c r="DB68" s="317">
        <f t="shared" si="107"/>
        <v>133</v>
      </c>
      <c r="DC68" s="311">
        <f t="shared" ref="DC68:DC122" si="108">(G68+K68+O68+S68+W68+AA68+AE68+AI68+AM68+AQ68+AU68+AY68+BC68+BG68+BK68+BO68+BS68+BW68+CA68+CE68+CI68+CM68+CQ68+CU68+CY68)/$B$2</f>
        <v>0.4375</v>
      </c>
      <c r="DD68" s="312">
        <f t="shared" si="96"/>
        <v>0.37894144144144143</v>
      </c>
      <c r="DE68" s="313">
        <f t="shared" si="97"/>
        <v>0.7191290369720883</v>
      </c>
      <c r="DF68" s="314">
        <f t="shared" si="98"/>
        <v>1</v>
      </c>
      <c r="DG68" s="313">
        <f>(CZ68+DA68)/DB68</f>
        <v>7.5187969924812026E-3</v>
      </c>
      <c r="DH68" s="314">
        <f t="shared" si="99"/>
        <v>0.10811016479382828</v>
      </c>
      <c r="DI68" s="302">
        <f>DB68/'Кол-во учащихся ОУ'!D70</f>
        <v>0.14794215795328142</v>
      </c>
      <c r="DJ68" s="303">
        <f t="shared" si="100"/>
        <v>0.15285221418959088</v>
      </c>
    </row>
    <row r="69" spans="1:114" ht="16.5" customHeight="1" thickBot="1" x14ac:dyDescent="0.3">
      <c r="A69" s="345"/>
      <c r="B69" s="47"/>
      <c r="C69" s="365" t="s">
        <v>43</v>
      </c>
      <c r="D69" s="210">
        <f t="shared" ref="D69:AE69" si="109">SUM(D70:D82)</f>
        <v>11</v>
      </c>
      <c r="E69" s="212">
        <f t="shared" si="109"/>
        <v>4</v>
      </c>
      <c r="F69" s="212">
        <f t="shared" si="109"/>
        <v>168</v>
      </c>
      <c r="G69" s="222">
        <f t="shared" si="109"/>
        <v>13</v>
      </c>
      <c r="H69" s="210">
        <f t="shared" si="109"/>
        <v>6</v>
      </c>
      <c r="I69" s="212">
        <f t="shared" si="109"/>
        <v>0</v>
      </c>
      <c r="J69" s="212">
        <f t="shared" si="109"/>
        <v>6</v>
      </c>
      <c r="K69" s="222">
        <f t="shared" si="109"/>
        <v>4</v>
      </c>
      <c r="L69" s="210">
        <f t="shared" si="109"/>
        <v>2</v>
      </c>
      <c r="M69" s="212">
        <f t="shared" si="109"/>
        <v>0</v>
      </c>
      <c r="N69" s="212">
        <f t="shared" si="109"/>
        <v>3</v>
      </c>
      <c r="O69" s="222">
        <f t="shared" si="109"/>
        <v>2</v>
      </c>
      <c r="P69" s="679">
        <f t="shared" si="109"/>
        <v>0</v>
      </c>
      <c r="Q69" s="680">
        <f t="shared" si="109"/>
        <v>0</v>
      </c>
      <c r="R69" s="680">
        <f t="shared" si="109"/>
        <v>0</v>
      </c>
      <c r="S69" s="686">
        <f t="shared" si="109"/>
        <v>0</v>
      </c>
      <c r="T69" s="210">
        <f t="shared" si="109"/>
        <v>0</v>
      </c>
      <c r="U69" s="212">
        <f t="shared" si="109"/>
        <v>0</v>
      </c>
      <c r="V69" s="212">
        <f t="shared" si="109"/>
        <v>0</v>
      </c>
      <c r="W69" s="222">
        <f t="shared" si="109"/>
        <v>0</v>
      </c>
      <c r="X69" s="679">
        <f t="shared" si="109"/>
        <v>0</v>
      </c>
      <c r="Y69" s="680">
        <f t="shared" si="109"/>
        <v>0</v>
      </c>
      <c r="Z69" s="680">
        <f t="shared" si="109"/>
        <v>0</v>
      </c>
      <c r="AA69" s="686">
        <f t="shared" si="109"/>
        <v>0</v>
      </c>
      <c r="AB69" s="679">
        <f t="shared" si="109"/>
        <v>0</v>
      </c>
      <c r="AC69" s="680">
        <f t="shared" si="109"/>
        <v>0</v>
      </c>
      <c r="AD69" s="680">
        <f t="shared" si="109"/>
        <v>0</v>
      </c>
      <c r="AE69" s="222">
        <f t="shared" si="109"/>
        <v>0</v>
      </c>
      <c r="AF69" s="210"/>
      <c r="AG69" s="212"/>
      <c r="AH69" s="212"/>
      <c r="AI69" s="222"/>
      <c r="AJ69" s="210">
        <f t="shared" ref="AJ69:BO69" si="110">SUM(AJ70:AJ82)</f>
        <v>0</v>
      </c>
      <c r="AK69" s="212">
        <f t="shared" si="110"/>
        <v>2</v>
      </c>
      <c r="AL69" s="212">
        <f t="shared" si="110"/>
        <v>9</v>
      </c>
      <c r="AM69" s="222">
        <f t="shared" si="110"/>
        <v>4</v>
      </c>
      <c r="AN69" s="367">
        <f t="shared" si="110"/>
        <v>0</v>
      </c>
      <c r="AO69" s="368">
        <f t="shared" si="110"/>
        <v>6</v>
      </c>
      <c r="AP69" s="368">
        <f t="shared" si="110"/>
        <v>24</v>
      </c>
      <c r="AQ69" s="369">
        <f t="shared" si="110"/>
        <v>12</v>
      </c>
      <c r="AR69" s="367">
        <f t="shared" si="110"/>
        <v>0</v>
      </c>
      <c r="AS69" s="368">
        <f t="shared" si="110"/>
        <v>1</v>
      </c>
      <c r="AT69" s="368">
        <f t="shared" si="110"/>
        <v>23</v>
      </c>
      <c r="AU69" s="369">
        <f t="shared" si="110"/>
        <v>2</v>
      </c>
      <c r="AV69" s="367">
        <f t="shared" si="110"/>
        <v>0</v>
      </c>
      <c r="AW69" s="368">
        <f t="shared" si="110"/>
        <v>0</v>
      </c>
      <c r="AX69" s="368">
        <f t="shared" si="110"/>
        <v>0</v>
      </c>
      <c r="AY69" s="369">
        <f t="shared" si="110"/>
        <v>0</v>
      </c>
      <c r="AZ69" s="367">
        <f t="shared" si="110"/>
        <v>0</v>
      </c>
      <c r="BA69" s="368">
        <f t="shared" si="110"/>
        <v>1</v>
      </c>
      <c r="BB69" s="368">
        <f t="shared" si="110"/>
        <v>22</v>
      </c>
      <c r="BC69" s="369">
        <f t="shared" si="110"/>
        <v>5</v>
      </c>
      <c r="BD69" s="615">
        <f t="shared" si="110"/>
        <v>0</v>
      </c>
      <c r="BE69" s="616">
        <f t="shared" si="110"/>
        <v>0</v>
      </c>
      <c r="BF69" s="616">
        <f t="shared" si="110"/>
        <v>0</v>
      </c>
      <c r="BG69" s="617">
        <f t="shared" si="110"/>
        <v>0</v>
      </c>
      <c r="BH69" s="367">
        <f t="shared" si="110"/>
        <v>1</v>
      </c>
      <c r="BI69" s="368">
        <f t="shared" si="110"/>
        <v>0</v>
      </c>
      <c r="BJ69" s="368">
        <f t="shared" si="110"/>
        <v>1</v>
      </c>
      <c r="BK69" s="369">
        <f t="shared" si="110"/>
        <v>1</v>
      </c>
      <c r="BL69" s="620">
        <f t="shared" si="110"/>
        <v>0</v>
      </c>
      <c r="BM69" s="616">
        <f t="shared" si="110"/>
        <v>0</v>
      </c>
      <c r="BN69" s="616">
        <f t="shared" si="110"/>
        <v>0</v>
      </c>
      <c r="BO69" s="621">
        <f t="shared" si="110"/>
        <v>0</v>
      </c>
      <c r="BP69" s="210">
        <f t="shared" ref="BP69:CU69" si="111">SUM(BP70:BP82)</f>
        <v>0</v>
      </c>
      <c r="BQ69" s="212">
        <f t="shared" si="111"/>
        <v>1</v>
      </c>
      <c r="BR69" s="212">
        <f t="shared" si="111"/>
        <v>1</v>
      </c>
      <c r="BS69" s="222">
        <f t="shared" si="111"/>
        <v>1</v>
      </c>
      <c r="BT69" s="679">
        <f t="shared" si="111"/>
        <v>0</v>
      </c>
      <c r="BU69" s="680">
        <f t="shared" si="111"/>
        <v>0</v>
      </c>
      <c r="BV69" s="680">
        <f t="shared" si="111"/>
        <v>0</v>
      </c>
      <c r="BW69" s="686">
        <f t="shared" si="111"/>
        <v>0</v>
      </c>
      <c r="BX69" s="210">
        <f t="shared" si="111"/>
        <v>2</v>
      </c>
      <c r="BY69" s="212">
        <f t="shared" si="111"/>
        <v>10</v>
      </c>
      <c r="BZ69" s="212">
        <f t="shared" si="111"/>
        <v>68</v>
      </c>
      <c r="CA69" s="222">
        <f t="shared" si="111"/>
        <v>13</v>
      </c>
      <c r="CB69" s="210">
        <f t="shared" si="111"/>
        <v>2</v>
      </c>
      <c r="CC69" s="212">
        <f t="shared" si="111"/>
        <v>5</v>
      </c>
      <c r="CD69" s="212">
        <f t="shared" si="111"/>
        <v>9</v>
      </c>
      <c r="CE69" s="222">
        <f t="shared" si="111"/>
        <v>5</v>
      </c>
      <c r="CF69" s="210">
        <f t="shared" si="111"/>
        <v>1</v>
      </c>
      <c r="CG69" s="212">
        <f t="shared" si="111"/>
        <v>0</v>
      </c>
      <c r="CH69" s="212">
        <f t="shared" si="111"/>
        <v>1</v>
      </c>
      <c r="CI69" s="222">
        <f t="shared" si="111"/>
        <v>1</v>
      </c>
      <c r="CJ69" s="615">
        <f t="shared" si="111"/>
        <v>0</v>
      </c>
      <c r="CK69" s="616">
        <f t="shared" si="111"/>
        <v>0</v>
      </c>
      <c r="CL69" s="616">
        <f t="shared" si="111"/>
        <v>0</v>
      </c>
      <c r="CM69" s="617">
        <f t="shared" si="111"/>
        <v>0</v>
      </c>
      <c r="CN69" s="210">
        <f t="shared" si="111"/>
        <v>1</v>
      </c>
      <c r="CO69" s="212">
        <f t="shared" si="111"/>
        <v>0</v>
      </c>
      <c r="CP69" s="212">
        <f t="shared" si="111"/>
        <v>1</v>
      </c>
      <c r="CQ69" s="222">
        <f t="shared" si="111"/>
        <v>1</v>
      </c>
      <c r="CR69" s="615">
        <f t="shared" si="111"/>
        <v>0</v>
      </c>
      <c r="CS69" s="616">
        <f t="shared" si="111"/>
        <v>0</v>
      </c>
      <c r="CT69" s="616">
        <f t="shared" si="111"/>
        <v>0</v>
      </c>
      <c r="CU69" s="686">
        <f t="shared" si="111"/>
        <v>0</v>
      </c>
      <c r="CV69" s="210">
        <f t="shared" ref="CV69:CY69" si="112">SUM(CV70:CV82)</f>
        <v>0</v>
      </c>
      <c r="CW69" s="212">
        <f t="shared" si="112"/>
        <v>0</v>
      </c>
      <c r="CX69" s="212">
        <f t="shared" si="112"/>
        <v>1791</v>
      </c>
      <c r="CY69" s="236">
        <f t="shared" si="112"/>
        <v>4</v>
      </c>
      <c r="CZ69" s="210">
        <f t="shared" si="106"/>
        <v>26</v>
      </c>
      <c r="DA69" s="211">
        <f t="shared" si="107"/>
        <v>30</v>
      </c>
      <c r="DB69" s="255">
        <f>SUM(DB70:DB82)</f>
        <v>2127</v>
      </c>
      <c r="DC69" s="256">
        <f>(G69+K69+O69+S69+W69+AA69+AE69+AI69+AM69+AQ69+AU69+AY69+BC69+BG69+BK69+BO69+BS69+BW69+CA69+CE69+CI69+CM69+CQ69+CU69+CY69)/$B$2/A82</f>
        <v>0.32692307692307693</v>
      </c>
      <c r="DD69" s="258"/>
      <c r="DE69" s="256">
        <f>DB69/$DB$125/A82</f>
        <v>0.88466596971638622</v>
      </c>
      <c r="DF69" s="259"/>
      <c r="DG69" s="256">
        <f t="shared" si="105"/>
        <v>2.6328161730136343E-2</v>
      </c>
      <c r="DH69" s="259"/>
      <c r="DI69" s="256">
        <f>DB69/'Кол-во учащихся ОУ'!E71</f>
        <v>0.14803730512249444</v>
      </c>
      <c r="DJ69" s="259"/>
    </row>
    <row r="70" spans="1:114" ht="16.5" customHeight="1" x14ac:dyDescent="0.25">
      <c r="A70" s="19">
        <v>1</v>
      </c>
      <c r="B70" s="16">
        <v>50040</v>
      </c>
      <c r="C70" s="21" t="s">
        <v>106</v>
      </c>
      <c r="D70" s="829">
        <v>0</v>
      </c>
      <c r="E70" s="830">
        <v>0</v>
      </c>
      <c r="F70" s="830">
        <v>22</v>
      </c>
      <c r="G70" s="293">
        <f>IF(F70&gt;0,1,0)</f>
        <v>1</v>
      </c>
      <c r="H70" s="878">
        <v>2</v>
      </c>
      <c r="I70" s="879">
        <v>0</v>
      </c>
      <c r="J70" s="879">
        <v>2</v>
      </c>
      <c r="K70" s="293">
        <f>IF(J70&gt;0,1,0)</f>
        <v>1</v>
      </c>
      <c r="L70" s="936"/>
      <c r="M70" s="937"/>
      <c r="N70" s="937"/>
      <c r="O70" s="293">
        <f t="shared" ref="O70:O82" si="113">IF(N70&gt;0,1,0)</f>
        <v>0</v>
      </c>
      <c r="P70" s="281"/>
      <c r="Q70" s="282"/>
      <c r="R70" s="282"/>
      <c r="S70" s="293">
        <f>IF(R70&gt;0,1,0)</f>
        <v>0</v>
      </c>
      <c r="T70" s="281"/>
      <c r="U70" s="282"/>
      <c r="V70" s="282"/>
      <c r="W70" s="293">
        <f t="shared" ref="W70:W82" si="114">IF(V70&gt;0,1,0)</f>
        <v>0</v>
      </c>
      <c r="X70" s="281"/>
      <c r="Y70" s="282"/>
      <c r="Z70" s="282"/>
      <c r="AA70" s="293">
        <f t="shared" ref="AA70:AA82" si="115">IF(Z70&gt;0,1,0)</f>
        <v>0</v>
      </c>
      <c r="AB70" s="281"/>
      <c r="AC70" s="282"/>
      <c r="AD70" s="282"/>
      <c r="AE70" s="293">
        <f>IF(AD70&gt;0,1,0)</f>
        <v>0</v>
      </c>
      <c r="AF70" s="281"/>
      <c r="AG70" s="282"/>
      <c r="AH70" s="282"/>
      <c r="AI70" s="293">
        <f>IF(AH70&gt;0,1,0)</f>
        <v>0</v>
      </c>
      <c r="AJ70" s="999">
        <v>0</v>
      </c>
      <c r="AK70" s="1000">
        <v>0</v>
      </c>
      <c r="AL70" s="1000">
        <v>2</v>
      </c>
      <c r="AM70" s="293">
        <f>IF(AL70&gt;0,1,0)</f>
        <v>1</v>
      </c>
      <c r="AN70" s="1047">
        <v>0</v>
      </c>
      <c r="AO70" s="1048">
        <v>0</v>
      </c>
      <c r="AP70" s="1048">
        <v>2</v>
      </c>
      <c r="AQ70" s="293">
        <f>IF(AP70&gt;0,1,0)</f>
        <v>1</v>
      </c>
      <c r="AR70" s="1085"/>
      <c r="AS70" s="1086"/>
      <c r="AT70" s="1086"/>
      <c r="AU70" s="293">
        <f>IF(AT70&gt;0,1,0)</f>
        <v>0</v>
      </c>
      <c r="AV70" s="291"/>
      <c r="AW70" s="292"/>
      <c r="AX70" s="292"/>
      <c r="AY70" s="293">
        <f>IF(AX70&gt;0,1,0)</f>
        <v>0</v>
      </c>
      <c r="AZ70" s="1167">
        <v>0</v>
      </c>
      <c r="BA70" s="1168">
        <v>0</v>
      </c>
      <c r="BB70" s="1168">
        <v>5</v>
      </c>
      <c r="BC70" s="293">
        <f t="shared" ref="BC70:BC82" si="116">IF(BB70&gt;0,1,0)</f>
        <v>1</v>
      </c>
      <c r="BD70" s="595"/>
      <c r="BE70" s="592"/>
      <c r="BF70" s="592"/>
      <c r="BG70" s="618">
        <f>IF(BF70&gt;0,1,0)</f>
        <v>0</v>
      </c>
      <c r="BH70" s="1217"/>
      <c r="BI70" s="1218"/>
      <c r="BJ70" s="1218"/>
      <c r="BK70" s="293">
        <f t="shared" ref="BK70:BK82" si="117">IF(BJ70&gt;0,1,0)</f>
        <v>0</v>
      </c>
      <c r="BL70" s="591"/>
      <c r="BM70" s="592"/>
      <c r="BN70" s="592"/>
      <c r="BO70" s="619">
        <f>IF(BN70&gt;0,1,0)</f>
        <v>0</v>
      </c>
      <c r="BP70" s="1245"/>
      <c r="BQ70" s="1246"/>
      <c r="BR70" s="1246"/>
      <c r="BS70" s="293">
        <f>IF(BR70&gt;0,1,0)</f>
        <v>0</v>
      </c>
      <c r="BT70" s="682"/>
      <c r="BU70" s="683"/>
      <c r="BV70" s="683"/>
      <c r="BW70" s="293">
        <f>IF(BV70&gt;0,1,0)</f>
        <v>0</v>
      </c>
      <c r="BX70" s="1294">
        <v>1</v>
      </c>
      <c r="BY70" s="1295">
        <v>0</v>
      </c>
      <c r="BZ70" s="1295">
        <v>7</v>
      </c>
      <c r="CA70" s="293">
        <f>IF(BZ70&gt;0,1,0)</f>
        <v>1</v>
      </c>
      <c r="CB70" s="1331"/>
      <c r="CC70" s="1332"/>
      <c r="CD70" s="1332"/>
      <c r="CE70" s="293">
        <f>IF(CD70&gt;0,1,0)</f>
        <v>0</v>
      </c>
      <c r="CF70" s="1377"/>
      <c r="CG70" s="1378"/>
      <c r="CH70" s="1378"/>
      <c r="CI70" s="293">
        <f>IF(CH70&gt;0,1,0)</f>
        <v>0</v>
      </c>
      <c r="CJ70" s="595"/>
      <c r="CK70" s="592"/>
      <c r="CL70" s="592"/>
      <c r="CM70" s="618">
        <f>IF(CL70&gt;0,1,0)</f>
        <v>0</v>
      </c>
      <c r="CN70" s="1395"/>
      <c r="CO70" s="1396"/>
      <c r="CP70" s="1396"/>
      <c r="CQ70" s="293">
        <f>IF(CP70&gt;0,1,0)</f>
        <v>0</v>
      </c>
      <c r="CR70" s="590"/>
      <c r="CS70" s="594"/>
      <c r="CT70" s="594"/>
      <c r="CU70" s="293">
        <f>IF(CT70&gt;0,1,0)</f>
        <v>0</v>
      </c>
      <c r="CV70" s="1430"/>
      <c r="CW70" s="1431"/>
      <c r="CX70" s="1431"/>
      <c r="CY70" s="294">
        <f>IF(CX70&gt;0,1,0)</f>
        <v>0</v>
      </c>
      <c r="CZ70" s="297">
        <f t="shared" si="106"/>
        <v>3</v>
      </c>
      <c r="DA70" s="298">
        <f t="shared" si="107"/>
        <v>0</v>
      </c>
      <c r="DB70" s="299">
        <f t="shared" si="107"/>
        <v>40</v>
      </c>
      <c r="DC70" s="300">
        <f t="shared" si="108"/>
        <v>0.375</v>
      </c>
      <c r="DD70" s="301">
        <f t="shared" ref="DD70:DD82" si="118">$DC$125</f>
        <v>0.37894144144144143</v>
      </c>
      <c r="DE70" s="302">
        <f t="shared" ref="DE70:DE82" si="119">DB70/$DB$125</f>
        <v>0.21627940961566566</v>
      </c>
      <c r="DF70" s="303">
        <f t="shared" ref="DF70:DF82" si="120">$DE$125</f>
        <v>1</v>
      </c>
      <c r="DG70" s="302">
        <f>(CZ70+DA70)/DB70</f>
        <v>7.4999999999999997E-2</v>
      </c>
      <c r="DH70" s="303">
        <f t="shared" ref="DH70:DH82" si="121">$DG$125</f>
        <v>0.10811016479382828</v>
      </c>
      <c r="DI70" s="302">
        <f>DB70/'Кол-во учащихся ОУ'!D72</f>
        <v>3.7914691943127965E-2</v>
      </c>
      <c r="DJ70" s="303">
        <f t="shared" ref="DJ70:DJ82" si="122">$DI$125</f>
        <v>0.15285221418959088</v>
      </c>
    </row>
    <row r="71" spans="1:114" ht="16.5" customHeight="1" x14ac:dyDescent="0.25">
      <c r="A71" s="19">
        <v>2</v>
      </c>
      <c r="B71" s="16">
        <v>50003</v>
      </c>
      <c r="C71" s="21" t="s">
        <v>105</v>
      </c>
      <c r="D71" s="827">
        <v>2</v>
      </c>
      <c r="E71" s="828">
        <v>0</v>
      </c>
      <c r="F71" s="828">
        <v>35</v>
      </c>
      <c r="G71" s="306">
        <f>IF(F71&gt;0,1,0)</f>
        <v>1</v>
      </c>
      <c r="H71" s="876"/>
      <c r="I71" s="877"/>
      <c r="J71" s="877"/>
      <c r="K71" s="306">
        <f>IF(J71&gt;0,1,0)</f>
        <v>0</v>
      </c>
      <c r="L71" s="934"/>
      <c r="M71" s="935"/>
      <c r="N71" s="935"/>
      <c r="O71" s="306">
        <f t="shared" si="113"/>
        <v>0</v>
      </c>
      <c r="P71" s="548"/>
      <c r="Q71" s="549"/>
      <c r="R71" s="549"/>
      <c r="S71" s="306">
        <f>IF(R71&gt;0,1,0)</f>
        <v>0</v>
      </c>
      <c r="T71" s="548"/>
      <c r="U71" s="549"/>
      <c r="V71" s="549"/>
      <c r="W71" s="306">
        <f t="shared" si="114"/>
        <v>0</v>
      </c>
      <c r="X71" s="548"/>
      <c r="Y71" s="549"/>
      <c r="Z71" s="549"/>
      <c r="AA71" s="306">
        <f t="shared" si="115"/>
        <v>0</v>
      </c>
      <c r="AB71" s="548"/>
      <c r="AC71" s="549"/>
      <c r="AD71" s="549"/>
      <c r="AE71" s="306">
        <f>IF(AD71&gt;0,1,0)</f>
        <v>0</v>
      </c>
      <c r="AF71" s="548"/>
      <c r="AG71" s="549"/>
      <c r="AH71" s="549"/>
      <c r="AI71" s="306">
        <f>IF(AH71&gt;0,1,0)</f>
        <v>0</v>
      </c>
      <c r="AJ71" s="997">
        <v>0</v>
      </c>
      <c r="AK71" s="998">
        <v>2</v>
      </c>
      <c r="AL71" s="998">
        <v>5</v>
      </c>
      <c r="AM71" s="306">
        <f>IF(AL71&gt;0,1,0)</f>
        <v>1</v>
      </c>
      <c r="AN71" s="1045"/>
      <c r="AO71" s="1046"/>
      <c r="AP71" s="1046"/>
      <c r="AQ71" s="306">
        <f>IF(AP71&gt;0,1,0)</f>
        <v>0</v>
      </c>
      <c r="AR71" s="1083"/>
      <c r="AS71" s="1084"/>
      <c r="AT71" s="1084"/>
      <c r="AU71" s="306">
        <f>IF(AT71&gt;0,1,0)</f>
        <v>0</v>
      </c>
      <c r="AV71" s="304"/>
      <c r="AW71" s="305"/>
      <c r="AX71" s="305"/>
      <c r="AY71" s="306">
        <f>IF(AX71&gt;0,1,0)</f>
        <v>0</v>
      </c>
      <c r="AZ71" s="1165"/>
      <c r="BA71" s="1166"/>
      <c r="BB71" s="1166"/>
      <c r="BC71" s="306">
        <f t="shared" si="116"/>
        <v>0</v>
      </c>
      <c r="BD71" s="590"/>
      <c r="BE71" s="594"/>
      <c r="BF71" s="594"/>
      <c r="BG71" s="596">
        <f>IF(BF71&gt;0,1,0)</f>
        <v>0</v>
      </c>
      <c r="BH71" s="1215"/>
      <c r="BI71" s="1216"/>
      <c r="BJ71" s="1216"/>
      <c r="BK71" s="306">
        <f t="shared" si="117"/>
        <v>0</v>
      </c>
      <c r="BL71" s="597"/>
      <c r="BM71" s="594"/>
      <c r="BN71" s="594"/>
      <c r="BO71" s="593">
        <f>IF(BN71&gt;0,1,0)</f>
        <v>0</v>
      </c>
      <c r="BP71" s="1243"/>
      <c r="BQ71" s="1244"/>
      <c r="BR71" s="1244"/>
      <c r="BS71" s="306">
        <f>IF(BR71&gt;0,1,0)</f>
        <v>0</v>
      </c>
      <c r="BT71" s="691"/>
      <c r="BU71" s="692"/>
      <c r="BV71" s="692"/>
      <c r="BW71" s="306">
        <f>IF(BV71&gt;0,1,0)</f>
        <v>0</v>
      </c>
      <c r="BX71" s="1292">
        <v>0</v>
      </c>
      <c r="BY71" s="1293">
        <v>2</v>
      </c>
      <c r="BZ71" s="1293">
        <v>4</v>
      </c>
      <c r="CA71" s="306">
        <f>IF(BZ71&gt;0,1,0)</f>
        <v>1</v>
      </c>
      <c r="CB71" s="1329"/>
      <c r="CC71" s="1330"/>
      <c r="CD71" s="1330"/>
      <c r="CE71" s="306">
        <f>IF(CD71&gt;0,1,0)</f>
        <v>0</v>
      </c>
      <c r="CF71" s="1375"/>
      <c r="CG71" s="1376"/>
      <c r="CH71" s="1376"/>
      <c r="CI71" s="306">
        <f>IF(CH71&gt;0,1,0)</f>
        <v>0</v>
      </c>
      <c r="CJ71" s="595"/>
      <c r="CK71" s="592"/>
      <c r="CL71" s="592"/>
      <c r="CM71" s="596">
        <f>IF(CL71&gt;0,1,0)</f>
        <v>0</v>
      </c>
      <c r="CN71" s="1395"/>
      <c r="CO71" s="1396"/>
      <c r="CP71" s="1396"/>
      <c r="CQ71" s="306">
        <f>IF(CP71&gt;0,1,0)</f>
        <v>0</v>
      </c>
      <c r="CR71" s="590"/>
      <c r="CS71" s="594"/>
      <c r="CT71" s="594"/>
      <c r="CU71" s="306">
        <f>IF(CT71&gt;0,1,0)</f>
        <v>0</v>
      </c>
      <c r="CV71" s="1428"/>
      <c r="CW71" s="1429"/>
      <c r="CX71" s="1429">
        <v>405</v>
      </c>
      <c r="CY71" s="307">
        <f>IF(CX71&gt;0,1,0)</f>
        <v>1</v>
      </c>
      <c r="CZ71" s="308">
        <f t="shared" si="106"/>
        <v>2</v>
      </c>
      <c r="DA71" s="309">
        <f t="shared" si="107"/>
        <v>4</v>
      </c>
      <c r="DB71" s="310">
        <f t="shared" si="107"/>
        <v>449</v>
      </c>
      <c r="DC71" s="311">
        <f t="shared" si="108"/>
        <v>0.25</v>
      </c>
      <c r="DD71" s="312">
        <f t="shared" si="118"/>
        <v>0.37894144144144143</v>
      </c>
      <c r="DE71" s="313">
        <f t="shared" si="119"/>
        <v>2.427736372935847</v>
      </c>
      <c r="DF71" s="314">
        <f t="shared" si="120"/>
        <v>1</v>
      </c>
      <c r="DG71" s="313">
        <f>(CZ71+DA71)/DB71</f>
        <v>1.3363028953229399E-2</v>
      </c>
      <c r="DH71" s="314">
        <f t="shared" si="121"/>
        <v>0.10811016479382828</v>
      </c>
      <c r="DI71" s="302">
        <f>DB71/'Кол-во учащихся ОУ'!D73</f>
        <v>0.3924825174825175</v>
      </c>
      <c r="DJ71" s="303">
        <f t="shared" si="122"/>
        <v>0.15285221418959088</v>
      </c>
    </row>
    <row r="72" spans="1:114" ht="16.5" customHeight="1" x14ac:dyDescent="0.25">
      <c r="A72" s="19">
        <v>3</v>
      </c>
      <c r="B72" s="16">
        <v>50060</v>
      </c>
      <c r="C72" s="21" t="s">
        <v>44</v>
      </c>
      <c r="D72" s="827">
        <v>0</v>
      </c>
      <c r="E72" s="828">
        <v>0</v>
      </c>
      <c r="F72" s="828">
        <v>21</v>
      </c>
      <c r="G72" s="306">
        <f t="shared" ref="G72:G82" si="123">IF(F72&gt;0,1,0)</f>
        <v>1</v>
      </c>
      <c r="H72" s="876">
        <v>1</v>
      </c>
      <c r="I72" s="877">
        <v>0</v>
      </c>
      <c r="J72" s="877">
        <v>1</v>
      </c>
      <c r="K72" s="306">
        <f t="shared" ref="K72:K122" si="124">IF(J72&gt;0,1,0)</f>
        <v>1</v>
      </c>
      <c r="L72" s="934"/>
      <c r="M72" s="935"/>
      <c r="N72" s="935"/>
      <c r="O72" s="306">
        <f t="shared" si="113"/>
        <v>0</v>
      </c>
      <c r="P72" s="548"/>
      <c r="Q72" s="549"/>
      <c r="R72" s="549"/>
      <c r="S72" s="306">
        <f t="shared" ref="S72:S122" si="125">IF(R72&gt;0,1,0)</f>
        <v>0</v>
      </c>
      <c r="T72" s="548"/>
      <c r="U72" s="549"/>
      <c r="V72" s="549"/>
      <c r="W72" s="306">
        <f t="shared" si="114"/>
        <v>0</v>
      </c>
      <c r="X72" s="548"/>
      <c r="Y72" s="549"/>
      <c r="Z72" s="549"/>
      <c r="AA72" s="306">
        <f t="shared" si="115"/>
        <v>0</v>
      </c>
      <c r="AB72" s="548"/>
      <c r="AC72" s="549"/>
      <c r="AD72" s="549"/>
      <c r="AE72" s="306">
        <f t="shared" ref="AE72:AE122" si="126">IF(AD72&gt;0,1,0)</f>
        <v>0</v>
      </c>
      <c r="AF72" s="548"/>
      <c r="AG72" s="549"/>
      <c r="AH72" s="549"/>
      <c r="AI72" s="306">
        <f t="shared" ref="AI72:AI122" si="127">IF(AH72&gt;0,1,0)</f>
        <v>0</v>
      </c>
      <c r="AJ72" s="997"/>
      <c r="AK72" s="998"/>
      <c r="AL72" s="998"/>
      <c r="AM72" s="306">
        <f t="shared" ref="AM72:AM122" si="128">IF(AL72&gt;0,1,0)</f>
        <v>0</v>
      </c>
      <c r="AN72" s="1045">
        <v>0</v>
      </c>
      <c r="AO72" s="1046">
        <v>0</v>
      </c>
      <c r="AP72" s="1046">
        <v>3</v>
      </c>
      <c r="AQ72" s="306">
        <f t="shared" ref="AQ72:AQ122" si="129">IF(AP72&gt;0,1,0)</f>
        <v>1</v>
      </c>
      <c r="AR72" s="1083">
        <v>0</v>
      </c>
      <c r="AS72" s="1084">
        <v>1</v>
      </c>
      <c r="AT72" s="1084">
        <v>14</v>
      </c>
      <c r="AU72" s="306">
        <f t="shared" ref="AU72:AU122" si="130">IF(AT72&gt;0,1,0)</f>
        <v>1</v>
      </c>
      <c r="AV72" s="304"/>
      <c r="AW72" s="305"/>
      <c r="AX72" s="305"/>
      <c r="AY72" s="306">
        <f t="shared" ref="AY72:AY122" si="131">IF(AX72&gt;0,1,0)</f>
        <v>0</v>
      </c>
      <c r="AZ72" s="1165">
        <v>0</v>
      </c>
      <c r="BA72" s="1166">
        <v>0</v>
      </c>
      <c r="BB72" s="1166">
        <v>4</v>
      </c>
      <c r="BC72" s="306">
        <f t="shared" si="116"/>
        <v>1</v>
      </c>
      <c r="BD72" s="590"/>
      <c r="BE72" s="594"/>
      <c r="BF72" s="594"/>
      <c r="BG72" s="596">
        <f t="shared" ref="BG72:BG122" si="132">IF(BF72&gt;0,1,0)</f>
        <v>0</v>
      </c>
      <c r="BH72" s="1215"/>
      <c r="BI72" s="1216"/>
      <c r="BJ72" s="1216"/>
      <c r="BK72" s="306">
        <f t="shared" si="117"/>
        <v>0</v>
      </c>
      <c r="BL72" s="597"/>
      <c r="BM72" s="594"/>
      <c r="BN72" s="594"/>
      <c r="BO72" s="593">
        <f t="shared" ref="BO72:BO122" si="133">IF(BN72&gt;0,1,0)</f>
        <v>0</v>
      </c>
      <c r="BP72" s="1243"/>
      <c r="BQ72" s="1244"/>
      <c r="BR72" s="1244"/>
      <c r="BS72" s="306">
        <f t="shared" ref="BS72:BS122" si="134">IF(BR72&gt;0,1,0)</f>
        <v>0</v>
      </c>
      <c r="BT72" s="691"/>
      <c r="BU72" s="692"/>
      <c r="BV72" s="692"/>
      <c r="BW72" s="306">
        <f t="shared" ref="BW72:BW122" si="135">IF(BV72&gt;0,1,0)</f>
        <v>0</v>
      </c>
      <c r="BX72" s="1292">
        <v>0</v>
      </c>
      <c r="BY72" s="1293">
        <v>0</v>
      </c>
      <c r="BZ72" s="1293">
        <v>8</v>
      </c>
      <c r="CA72" s="306">
        <f t="shared" ref="CA72:CA80" si="136">IF(BZ72&gt;0,1,0)</f>
        <v>1</v>
      </c>
      <c r="CB72" s="1329"/>
      <c r="CC72" s="1330"/>
      <c r="CD72" s="1330"/>
      <c r="CE72" s="306">
        <f t="shared" ref="CE72:CE122" si="137">IF(CD72&gt;0,1,0)</f>
        <v>0</v>
      </c>
      <c r="CF72" s="1375"/>
      <c r="CG72" s="1376"/>
      <c r="CH72" s="1376"/>
      <c r="CI72" s="306">
        <f t="shared" ref="CI72:CI122" si="138">IF(CH72&gt;0,1,0)</f>
        <v>0</v>
      </c>
      <c r="CJ72" s="595"/>
      <c r="CK72" s="592"/>
      <c r="CL72" s="592"/>
      <c r="CM72" s="596">
        <f t="shared" ref="CM72:CM122" si="139">IF(CL72&gt;0,1,0)</f>
        <v>0</v>
      </c>
      <c r="CN72" s="1395"/>
      <c r="CO72" s="1396"/>
      <c r="CP72" s="1396"/>
      <c r="CQ72" s="306">
        <f t="shared" ref="CQ72:CQ122" si="140">IF(CP72&gt;0,1,0)</f>
        <v>0</v>
      </c>
      <c r="CR72" s="590"/>
      <c r="CS72" s="594"/>
      <c r="CT72" s="594"/>
      <c r="CU72" s="306">
        <f t="shared" ref="CU72:CU122" si="141">IF(CT72&gt;0,1,0)</f>
        <v>0</v>
      </c>
      <c r="CV72" s="1430"/>
      <c r="CW72" s="1431"/>
      <c r="CX72" s="1431">
        <v>172</v>
      </c>
      <c r="CY72" s="307">
        <f t="shared" ref="CY72:CY80" si="142">IF(CX72&gt;0,1,0)</f>
        <v>1</v>
      </c>
      <c r="CZ72" s="308">
        <f t="shared" si="106"/>
        <v>1</v>
      </c>
      <c r="DA72" s="309">
        <f t="shared" si="107"/>
        <v>1</v>
      </c>
      <c r="DB72" s="310">
        <f t="shared" si="107"/>
        <v>223</v>
      </c>
      <c r="DC72" s="311">
        <f t="shared" si="108"/>
        <v>0.4375</v>
      </c>
      <c r="DD72" s="312">
        <f t="shared" si="118"/>
        <v>0.37894144144144143</v>
      </c>
      <c r="DE72" s="313">
        <f t="shared" si="119"/>
        <v>1.2057577086073361</v>
      </c>
      <c r="DF72" s="314">
        <f t="shared" si="120"/>
        <v>1</v>
      </c>
      <c r="DG72" s="313">
        <f t="shared" si="105"/>
        <v>8.9686098654708519E-3</v>
      </c>
      <c r="DH72" s="314">
        <f t="shared" si="121"/>
        <v>0.10811016479382828</v>
      </c>
      <c r="DI72" s="302">
        <f>DB72/'Кол-во учащихся ОУ'!D74</f>
        <v>0.14167725540025414</v>
      </c>
      <c r="DJ72" s="303">
        <f t="shared" si="122"/>
        <v>0.15285221418959088</v>
      </c>
    </row>
    <row r="73" spans="1:114" ht="16.5" customHeight="1" x14ac:dyDescent="0.25">
      <c r="A73" s="19">
        <v>4</v>
      </c>
      <c r="B73" s="16">
        <v>50170</v>
      </c>
      <c r="C73" s="21" t="s">
        <v>3</v>
      </c>
      <c r="D73" s="827">
        <v>0</v>
      </c>
      <c r="E73" s="828">
        <v>0</v>
      </c>
      <c r="F73" s="828">
        <v>3</v>
      </c>
      <c r="G73" s="306">
        <f t="shared" si="123"/>
        <v>1</v>
      </c>
      <c r="H73" s="876"/>
      <c r="I73" s="877"/>
      <c r="J73" s="877"/>
      <c r="K73" s="306">
        <f t="shared" si="124"/>
        <v>0</v>
      </c>
      <c r="L73" s="934"/>
      <c r="M73" s="935"/>
      <c r="N73" s="935"/>
      <c r="O73" s="306">
        <f t="shared" si="113"/>
        <v>0</v>
      </c>
      <c r="P73" s="548"/>
      <c r="Q73" s="549"/>
      <c r="R73" s="549"/>
      <c r="S73" s="306">
        <f t="shared" si="125"/>
        <v>0</v>
      </c>
      <c r="T73" s="548"/>
      <c r="U73" s="549"/>
      <c r="V73" s="549"/>
      <c r="W73" s="306">
        <f t="shared" si="114"/>
        <v>0</v>
      </c>
      <c r="X73" s="548"/>
      <c r="Y73" s="549"/>
      <c r="Z73" s="549"/>
      <c r="AA73" s="306">
        <f t="shared" si="115"/>
        <v>0</v>
      </c>
      <c r="AB73" s="548"/>
      <c r="AC73" s="549"/>
      <c r="AD73" s="549"/>
      <c r="AE73" s="306">
        <f t="shared" si="126"/>
        <v>0</v>
      </c>
      <c r="AF73" s="548"/>
      <c r="AG73" s="549"/>
      <c r="AH73" s="549"/>
      <c r="AI73" s="306">
        <f t="shared" si="127"/>
        <v>0</v>
      </c>
      <c r="AJ73" s="997"/>
      <c r="AK73" s="998"/>
      <c r="AL73" s="998"/>
      <c r="AM73" s="306">
        <f t="shared" si="128"/>
        <v>0</v>
      </c>
      <c r="AN73" s="1045">
        <v>0</v>
      </c>
      <c r="AO73" s="1046">
        <v>1</v>
      </c>
      <c r="AP73" s="1046">
        <v>2</v>
      </c>
      <c r="AQ73" s="306">
        <f t="shared" si="129"/>
        <v>1</v>
      </c>
      <c r="AR73" s="1083"/>
      <c r="AS73" s="1084"/>
      <c r="AT73" s="1084"/>
      <c r="AU73" s="306">
        <f t="shared" si="130"/>
        <v>0</v>
      </c>
      <c r="AV73" s="304"/>
      <c r="AW73" s="305"/>
      <c r="AX73" s="305"/>
      <c r="AY73" s="306">
        <f t="shared" si="131"/>
        <v>0</v>
      </c>
      <c r="AZ73" s="1165"/>
      <c r="BA73" s="1166"/>
      <c r="BB73" s="1166"/>
      <c r="BC73" s="306">
        <f t="shared" si="116"/>
        <v>0</v>
      </c>
      <c r="BD73" s="590"/>
      <c r="BE73" s="594"/>
      <c r="BF73" s="594"/>
      <c r="BG73" s="596">
        <f t="shared" si="132"/>
        <v>0</v>
      </c>
      <c r="BH73" s="1215">
        <v>1</v>
      </c>
      <c r="BI73" s="1216">
        <v>0</v>
      </c>
      <c r="BJ73" s="1216">
        <v>1</v>
      </c>
      <c r="BK73" s="306">
        <f t="shared" si="117"/>
        <v>1</v>
      </c>
      <c r="BL73" s="597"/>
      <c r="BM73" s="594"/>
      <c r="BN73" s="594"/>
      <c r="BO73" s="593">
        <f t="shared" si="133"/>
        <v>0</v>
      </c>
      <c r="BP73" s="1243"/>
      <c r="BQ73" s="1244"/>
      <c r="BR73" s="1244"/>
      <c r="BS73" s="306">
        <f t="shared" si="134"/>
        <v>0</v>
      </c>
      <c r="BT73" s="691"/>
      <c r="BU73" s="692"/>
      <c r="BV73" s="692"/>
      <c r="BW73" s="306">
        <f t="shared" si="135"/>
        <v>0</v>
      </c>
      <c r="BX73" s="1292">
        <v>0</v>
      </c>
      <c r="BY73" s="1293">
        <v>0</v>
      </c>
      <c r="BZ73" s="1293">
        <v>3</v>
      </c>
      <c r="CA73" s="306">
        <f t="shared" si="136"/>
        <v>1</v>
      </c>
      <c r="CB73" s="1329"/>
      <c r="CC73" s="1330"/>
      <c r="CD73" s="1330"/>
      <c r="CE73" s="306">
        <f t="shared" si="137"/>
        <v>0</v>
      </c>
      <c r="CF73" s="1375"/>
      <c r="CG73" s="1376"/>
      <c r="CH73" s="1376"/>
      <c r="CI73" s="306">
        <f t="shared" si="138"/>
        <v>0</v>
      </c>
      <c r="CJ73" s="595"/>
      <c r="CK73" s="592"/>
      <c r="CL73" s="592"/>
      <c r="CM73" s="596">
        <f t="shared" si="139"/>
        <v>0</v>
      </c>
      <c r="CN73" s="1395"/>
      <c r="CO73" s="1396"/>
      <c r="CP73" s="1396"/>
      <c r="CQ73" s="306">
        <f t="shared" si="140"/>
        <v>0</v>
      </c>
      <c r="CR73" s="590"/>
      <c r="CS73" s="594"/>
      <c r="CT73" s="594"/>
      <c r="CU73" s="306">
        <f t="shared" si="141"/>
        <v>0</v>
      </c>
      <c r="CV73" s="1430"/>
      <c r="CW73" s="1431"/>
      <c r="CX73" s="1431"/>
      <c r="CY73" s="307">
        <f t="shared" si="142"/>
        <v>0</v>
      </c>
      <c r="CZ73" s="308">
        <f t="shared" si="106"/>
        <v>1</v>
      </c>
      <c r="DA73" s="309">
        <f t="shared" si="107"/>
        <v>1</v>
      </c>
      <c r="DB73" s="310">
        <f t="shared" si="107"/>
        <v>9</v>
      </c>
      <c r="DC73" s="311">
        <f t="shared" si="108"/>
        <v>0.25</v>
      </c>
      <c r="DD73" s="312">
        <f t="shared" si="118"/>
        <v>0.37894144144144143</v>
      </c>
      <c r="DE73" s="313">
        <f t="shared" si="119"/>
        <v>4.8662867163524776E-2</v>
      </c>
      <c r="DF73" s="314">
        <f t="shared" si="120"/>
        <v>1</v>
      </c>
      <c r="DG73" s="313">
        <f t="shared" si="105"/>
        <v>0.22222222222222221</v>
      </c>
      <c r="DH73" s="314">
        <f t="shared" si="121"/>
        <v>0.10811016479382828</v>
      </c>
      <c r="DI73" s="302">
        <f>DB73/'Кол-во учащихся ОУ'!D75</f>
        <v>1.1335012594458438E-2</v>
      </c>
      <c r="DJ73" s="303">
        <f t="shared" si="122"/>
        <v>0.15285221418959088</v>
      </c>
    </row>
    <row r="74" spans="1:114" ht="16.5" customHeight="1" x14ac:dyDescent="0.25">
      <c r="A74" s="19">
        <v>5</v>
      </c>
      <c r="B74" s="16">
        <v>50230</v>
      </c>
      <c r="C74" s="21" t="s">
        <v>103</v>
      </c>
      <c r="D74" s="827">
        <v>4</v>
      </c>
      <c r="E74" s="828">
        <v>1</v>
      </c>
      <c r="F74" s="828">
        <v>23</v>
      </c>
      <c r="G74" s="306">
        <f t="shared" si="123"/>
        <v>1</v>
      </c>
      <c r="H74" s="876">
        <v>2</v>
      </c>
      <c r="I74" s="877">
        <v>0</v>
      </c>
      <c r="J74" s="877">
        <v>2</v>
      </c>
      <c r="K74" s="306">
        <f t="shared" si="124"/>
        <v>1</v>
      </c>
      <c r="L74" s="934">
        <v>1</v>
      </c>
      <c r="M74" s="935">
        <v>0</v>
      </c>
      <c r="N74" s="935">
        <v>2</v>
      </c>
      <c r="O74" s="306">
        <f t="shared" si="113"/>
        <v>1</v>
      </c>
      <c r="P74" s="548"/>
      <c r="Q74" s="549"/>
      <c r="R74" s="549"/>
      <c r="S74" s="306">
        <f t="shared" si="125"/>
        <v>0</v>
      </c>
      <c r="T74" s="548"/>
      <c r="U74" s="549"/>
      <c r="V74" s="549"/>
      <c r="W74" s="306">
        <f t="shared" si="114"/>
        <v>0</v>
      </c>
      <c r="X74" s="548"/>
      <c r="Y74" s="549"/>
      <c r="Z74" s="549"/>
      <c r="AA74" s="306">
        <f t="shared" si="115"/>
        <v>0</v>
      </c>
      <c r="AB74" s="548"/>
      <c r="AC74" s="549"/>
      <c r="AD74" s="549"/>
      <c r="AE74" s="306">
        <f t="shared" si="126"/>
        <v>0</v>
      </c>
      <c r="AF74" s="548"/>
      <c r="AG74" s="549"/>
      <c r="AH74" s="549"/>
      <c r="AI74" s="306">
        <f t="shared" si="127"/>
        <v>0</v>
      </c>
      <c r="AJ74" s="997"/>
      <c r="AK74" s="998"/>
      <c r="AL74" s="998"/>
      <c r="AM74" s="306">
        <f t="shared" si="128"/>
        <v>0</v>
      </c>
      <c r="AN74" s="1045">
        <v>0</v>
      </c>
      <c r="AO74" s="1046">
        <v>1</v>
      </c>
      <c r="AP74" s="1046">
        <v>2</v>
      </c>
      <c r="AQ74" s="306">
        <f t="shared" si="129"/>
        <v>1</v>
      </c>
      <c r="AR74" s="1083"/>
      <c r="AS74" s="1084"/>
      <c r="AT74" s="1084"/>
      <c r="AU74" s="306">
        <f t="shared" si="130"/>
        <v>0</v>
      </c>
      <c r="AV74" s="304"/>
      <c r="AW74" s="305"/>
      <c r="AX74" s="305"/>
      <c r="AY74" s="306">
        <f t="shared" si="131"/>
        <v>0</v>
      </c>
      <c r="AZ74" s="1165">
        <v>0</v>
      </c>
      <c r="BA74" s="1166">
        <v>1</v>
      </c>
      <c r="BB74" s="1166">
        <v>6</v>
      </c>
      <c r="BC74" s="306">
        <f t="shared" si="116"/>
        <v>1</v>
      </c>
      <c r="BD74" s="590"/>
      <c r="BE74" s="594"/>
      <c r="BF74" s="594"/>
      <c r="BG74" s="596">
        <f t="shared" si="132"/>
        <v>0</v>
      </c>
      <c r="BH74" s="1215"/>
      <c r="BI74" s="1216"/>
      <c r="BJ74" s="1216"/>
      <c r="BK74" s="306">
        <f t="shared" si="117"/>
        <v>0</v>
      </c>
      <c r="BL74" s="597"/>
      <c r="BM74" s="594"/>
      <c r="BN74" s="594"/>
      <c r="BO74" s="593">
        <f t="shared" si="133"/>
        <v>0</v>
      </c>
      <c r="BP74" s="1243"/>
      <c r="BQ74" s="1244"/>
      <c r="BR74" s="1244"/>
      <c r="BS74" s="306">
        <f t="shared" si="134"/>
        <v>0</v>
      </c>
      <c r="BT74" s="691"/>
      <c r="BU74" s="692"/>
      <c r="BV74" s="692"/>
      <c r="BW74" s="306">
        <f t="shared" si="135"/>
        <v>0</v>
      </c>
      <c r="BX74" s="1292">
        <v>0</v>
      </c>
      <c r="BY74" s="1293">
        <v>0</v>
      </c>
      <c r="BZ74" s="1293">
        <v>7</v>
      </c>
      <c r="CA74" s="306">
        <f t="shared" si="136"/>
        <v>1</v>
      </c>
      <c r="CB74" s="1329"/>
      <c r="CC74" s="1330"/>
      <c r="CD74" s="1330"/>
      <c r="CE74" s="306">
        <f t="shared" si="137"/>
        <v>0</v>
      </c>
      <c r="CF74" s="1375"/>
      <c r="CG74" s="1376"/>
      <c r="CH74" s="1376"/>
      <c r="CI74" s="306">
        <f t="shared" si="138"/>
        <v>0</v>
      </c>
      <c r="CJ74" s="595"/>
      <c r="CK74" s="592"/>
      <c r="CL74" s="592"/>
      <c r="CM74" s="596">
        <f t="shared" si="139"/>
        <v>0</v>
      </c>
      <c r="CN74" s="1395"/>
      <c r="CO74" s="1396"/>
      <c r="CP74" s="1396"/>
      <c r="CQ74" s="306">
        <f t="shared" si="140"/>
        <v>0</v>
      </c>
      <c r="CR74" s="590"/>
      <c r="CS74" s="594"/>
      <c r="CT74" s="594"/>
      <c r="CU74" s="306">
        <f t="shared" si="141"/>
        <v>0</v>
      </c>
      <c r="CV74" s="1428"/>
      <c r="CW74" s="1429"/>
      <c r="CX74" s="1429">
        <v>1007</v>
      </c>
      <c r="CY74" s="307">
        <f t="shared" si="142"/>
        <v>1</v>
      </c>
      <c r="CZ74" s="308">
        <f t="shared" si="106"/>
        <v>7</v>
      </c>
      <c r="DA74" s="309">
        <f t="shared" si="107"/>
        <v>3</v>
      </c>
      <c r="DB74" s="310">
        <f t="shared" si="107"/>
        <v>1049</v>
      </c>
      <c r="DC74" s="311">
        <f t="shared" si="108"/>
        <v>0.4375</v>
      </c>
      <c r="DD74" s="312">
        <f t="shared" si="118"/>
        <v>0.37894144144144143</v>
      </c>
      <c r="DE74" s="313">
        <f t="shared" si="119"/>
        <v>5.6719275171708317</v>
      </c>
      <c r="DF74" s="314">
        <f t="shared" si="120"/>
        <v>1</v>
      </c>
      <c r="DG74" s="313">
        <f t="shared" si="105"/>
        <v>9.5328884652049577E-3</v>
      </c>
      <c r="DH74" s="314">
        <f t="shared" si="121"/>
        <v>0.10811016479382828</v>
      </c>
      <c r="DI74" s="302">
        <f>DB74/'Кол-во учащихся ОУ'!D76</f>
        <v>1.1527472527472526</v>
      </c>
      <c r="DJ74" s="303">
        <f t="shared" si="122"/>
        <v>0.15285221418959088</v>
      </c>
    </row>
    <row r="75" spans="1:114" ht="16.5" customHeight="1" x14ac:dyDescent="0.25">
      <c r="A75" s="19">
        <v>6</v>
      </c>
      <c r="B75" s="16">
        <v>50340</v>
      </c>
      <c r="C75" s="21" t="s">
        <v>47</v>
      </c>
      <c r="D75" s="827">
        <v>0</v>
      </c>
      <c r="E75" s="828">
        <v>0</v>
      </c>
      <c r="F75" s="828">
        <v>7</v>
      </c>
      <c r="G75" s="306">
        <f t="shared" si="123"/>
        <v>1</v>
      </c>
      <c r="H75" s="876"/>
      <c r="I75" s="877"/>
      <c r="J75" s="877"/>
      <c r="K75" s="306">
        <f t="shared" si="124"/>
        <v>0</v>
      </c>
      <c r="L75" s="934"/>
      <c r="M75" s="935"/>
      <c r="N75" s="935"/>
      <c r="O75" s="306">
        <f t="shared" si="113"/>
        <v>0</v>
      </c>
      <c r="P75" s="548"/>
      <c r="Q75" s="549"/>
      <c r="R75" s="549"/>
      <c r="S75" s="306">
        <f t="shared" si="125"/>
        <v>0</v>
      </c>
      <c r="T75" s="548"/>
      <c r="U75" s="549"/>
      <c r="V75" s="549"/>
      <c r="W75" s="306">
        <f t="shared" si="114"/>
        <v>0</v>
      </c>
      <c r="X75" s="548"/>
      <c r="Y75" s="549"/>
      <c r="Z75" s="549"/>
      <c r="AA75" s="306">
        <f t="shared" si="115"/>
        <v>0</v>
      </c>
      <c r="AB75" s="548"/>
      <c r="AC75" s="549"/>
      <c r="AD75" s="549"/>
      <c r="AE75" s="306">
        <f t="shared" si="126"/>
        <v>0</v>
      </c>
      <c r="AF75" s="548"/>
      <c r="AG75" s="549"/>
      <c r="AH75" s="549"/>
      <c r="AI75" s="306">
        <f t="shared" si="127"/>
        <v>0</v>
      </c>
      <c r="AJ75" s="997"/>
      <c r="AK75" s="998"/>
      <c r="AL75" s="998"/>
      <c r="AM75" s="306">
        <f t="shared" si="128"/>
        <v>0</v>
      </c>
      <c r="AN75" s="1045">
        <v>0</v>
      </c>
      <c r="AO75" s="1046">
        <v>0</v>
      </c>
      <c r="AP75" s="1046">
        <v>2</v>
      </c>
      <c r="AQ75" s="306">
        <f t="shared" si="129"/>
        <v>1</v>
      </c>
      <c r="AR75" s="1083"/>
      <c r="AS75" s="1084"/>
      <c r="AT75" s="1084"/>
      <c r="AU75" s="306">
        <f t="shared" si="130"/>
        <v>0</v>
      </c>
      <c r="AV75" s="304"/>
      <c r="AW75" s="305"/>
      <c r="AX75" s="305"/>
      <c r="AY75" s="306">
        <f t="shared" si="131"/>
        <v>0</v>
      </c>
      <c r="AZ75" s="1165"/>
      <c r="BA75" s="1166"/>
      <c r="BB75" s="1166"/>
      <c r="BC75" s="306">
        <f t="shared" si="116"/>
        <v>0</v>
      </c>
      <c r="BD75" s="590"/>
      <c r="BE75" s="594"/>
      <c r="BF75" s="594"/>
      <c r="BG75" s="596">
        <f t="shared" si="132"/>
        <v>0</v>
      </c>
      <c r="BH75" s="1215"/>
      <c r="BI75" s="1216"/>
      <c r="BJ75" s="1216"/>
      <c r="BK75" s="306">
        <f t="shared" si="117"/>
        <v>0</v>
      </c>
      <c r="BL75" s="597"/>
      <c r="BM75" s="594"/>
      <c r="BN75" s="594"/>
      <c r="BO75" s="593">
        <f t="shared" si="133"/>
        <v>0</v>
      </c>
      <c r="BP75" s="1243"/>
      <c r="BQ75" s="1244"/>
      <c r="BR75" s="1244"/>
      <c r="BS75" s="306">
        <f t="shared" si="134"/>
        <v>0</v>
      </c>
      <c r="BT75" s="691"/>
      <c r="BU75" s="692"/>
      <c r="BV75" s="692"/>
      <c r="BW75" s="306">
        <f t="shared" si="135"/>
        <v>0</v>
      </c>
      <c r="BX75" s="1292">
        <v>0</v>
      </c>
      <c r="BY75" s="1293">
        <v>0</v>
      </c>
      <c r="BZ75" s="1293">
        <v>6</v>
      </c>
      <c r="CA75" s="306">
        <f t="shared" si="136"/>
        <v>1</v>
      </c>
      <c r="CB75" s="1329"/>
      <c r="CC75" s="1330"/>
      <c r="CD75" s="1330"/>
      <c r="CE75" s="306">
        <f t="shared" si="137"/>
        <v>0</v>
      </c>
      <c r="CF75" s="1375"/>
      <c r="CG75" s="1376"/>
      <c r="CH75" s="1376"/>
      <c r="CI75" s="306">
        <f t="shared" si="138"/>
        <v>0</v>
      </c>
      <c r="CJ75" s="595"/>
      <c r="CK75" s="592"/>
      <c r="CL75" s="592"/>
      <c r="CM75" s="596">
        <f t="shared" si="139"/>
        <v>0</v>
      </c>
      <c r="CN75" s="1395">
        <v>1</v>
      </c>
      <c r="CO75" s="1396">
        <v>0</v>
      </c>
      <c r="CP75" s="1396">
        <v>1</v>
      </c>
      <c r="CQ75" s="306">
        <f t="shared" si="140"/>
        <v>1</v>
      </c>
      <c r="CR75" s="590"/>
      <c r="CS75" s="594"/>
      <c r="CT75" s="594"/>
      <c r="CU75" s="306">
        <f t="shared" si="141"/>
        <v>0</v>
      </c>
      <c r="CV75" s="1430"/>
      <c r="CW75" s="1431"/>
      <c r="CX75" s="1431"/>
      <c r="CY75" s="307">
        <f t="shared" si="142"/>
        <v>0</v>
      </c>
      <c r="CZ75" s="308">
        <f t="shared" si="106"/>
        <v>1</v>
      </c>
      <c r="DA75" s="309">
        <f t="shared" si="107"/>
        <v>0</v>
      </c>
      <c r="DB75" s="310">
        <f t="shared" si="107"/>
        <v>16</v>
      </c>
      <c r="DC75" s="311">
        <f t="shared" si="108"/>
        <v>0.25</v>
      </c>
      <c r="DD75" s="312">
        <f t="shared" si="118"/>
        <v>0.37894144144144143</v>
      </c>
      <c r="DE75" s="313">
        <f t="shared" si="119"/>
        <v>8.6511763846266257E-2</v>
      </c>
      <c r="DF75" s="314">
        <f t="shared" si="120"/>
        <v>1</v>
      </c>
      <c r="DG75" s="313">
        <f t="shared" si="105"/>
        <v>6.25E-2</v>
      </c>
      <c r="DH75" s="314">
        <f t="shared" si="121"/>
        <v>0.10811016479382828</v>
      </c>
      <c r="DI75" s="302">
        <f>DB75/'Кол-во учащихся ОУ'!D77</f>
        <v>1.968019680196802E-2</v>
      </c>
      <c r="DJ75" s="303">
        <f t="shared" si="122"/>
        <v>0.15285221418959088</v>
      </c>
    </row>
    <row r="76" spans="1:114" ht="16.5" customHeight="1" x14ac:dyDescent="0.25">
      <c r="A76" s="19">
        <v>7</v>
      </c>
      <c r="B76" s="16">
        <v>50420</v>
      </c>
      <c r="C76" s="21" t="s">
        <v>48</v>
      </c>
      <c r="D76" s="827">
        <v>1</v>
      </c>
      <c r="E76" s="828">
        <v>1</v>
      </c>
      <c r="F76" s="828">
        <v>19</v>
      </c>
      <c r="G76" s="306">
        <f t="shared" si="123"/>
        <v>1</v>
      </c>
      <c r="H76" s="876"/>
      <c r="I76" s="877"/>
      <c r="J76" s="877"/>
      <c r="K76" s="306">
        <f t="shared" si="124"/>
        <v>0</v>
      </c>
      <c r="L76" s="934"/>
      <c r="M76" s="935"/>
      <c r="N76" s="935"/>
      <c r="O76" s="306">
        <f t="shared" si="113"/>
        <v>0</v>
      </c>
      <c r="P76" s="548"/>
      <c r="Q76" s="549"/>
      <c r="R76" s="549"/>
      <c r="S76" s="306">
        <f t="shared" si="125"/>
        <v>0</v>
      </c>
      <c r="T76" s="548"/>
      <c r="U76" s="549"/>
      <c r="V76" s="549"/>
      <c r="W76" s="306">
        <f t="shared" si="114"/>
        <v>0</v>
      </c>
      <c r="X76" s="548"/>
      <c r="Y76" s="549"/>
      <c r="Z76" s="549"/>
      <c r="AA76" s="306">
        <f t="shared" si="115"/>
        <v>0</v>
      </c>
      <c r="AB76" s="548"/>
      <c r="AC76" s="549"/>
      <c r="AD76" s="549"/>
      <c r="AE76" s="306">
        <f t="shared" si="126"/>
        <v>0</v>
      </c>
      <c r="AF76" s="548"/>
      <c r="AG76" s="549"/>
      <c r="AH76" s="549"/>
      <c r="AI76" s="306">
        <f t="shared" si="127"/>
        <v>0</v>
      </c>
      <c r="AJ76" s="997">
        <v>0</v>
      </c>
      <c r="AK76" s="998">
        <v>0</v>
      </c>
      <c r="AL76" s="998">
        <v>1</v>
      </c>
      <c r="AM76" s="306">
        <f t="shared" si="128"/>
        <v>1</v>
      </c>
      <c r="AN76" s="1045">
        <v>0</v>
      </c>
      <c r="AO76" s="1046">
        <v>0</v>
      </c>
      <c r="AP76" s="1046">
        <v>2</v>
      </c>
      <c r="AQ76" s="306">
        <f t="shared" si="129"/>
        <v>1</v>
      </c>
      <c r="AR76" s="1083"/>
      <c r="AS76" s="1084"/>
      <c r="AT76" s="1084"/>
      <c r="AU76" s="306">
        <f t="shared" si="130"/>
        <v>0</v>
      </c>
      <c r="AV76" s="304"/>
      <c r="AW76" s="305"/>
      <c r="AX76" s="305"/>
      <c r="AY76" s="306">
        <f t="shared" si="131"/>
        <v>0</v>
      </c>
      <c r="AZ76" s="1165"/>
      <c r="BA76" s="1166"/>
      <c r="BB76" s="1166"/>
      <c r="BC76" s="306">
        <f t="shared" si="116"/>
        <v>0</v>
      </c>
      <c r="BD76" s="590"/>
      <c r="BE76" s="594"/>
      <c r="BF76" s="594"/>
      <c r="BG76" s="596">
        <f t="shared" si="132"/>
        <v>0</v>
      </c>
      <c r="BH76" s="1215"/>
      <c r="BI76" s="1216"/>
      <c r="BJ76" s="1216"/>
      <c r="BK76" s="306">
        <f t="shared" si="117"/>
        <v>0</v>
      </c>
      <c r="BL76" s="591"/>
      <c r="BM76" s="592"/>
      <c r="BN76" s="592"/>
      <c r="BO76" s="593">
        <f t="shared" si="133"/>
        <v>0</v>
      </c>
      <c r="BP76" s="1243"/>
      <c r="BQ76" s="1244"/>
      <c r="BR76" s="1244"/>
      <c r="BS76" s="306">
        <f t="shared" si="134"/>
        <v>0</v>
      </c>
      <c r="BT76" s="691"/>
      <c r="BU76" s="692"/>
      <c r="BV76" s="692"/>
      <c r="BW76" s="306">
        <f t="shared" si="135"/>
        <v>0</v>
      </c>
      <c r="BX76" s="1292">
        <v>0</v>
      </c>
      <c r="BY76" s="1293">
        <v>1</v>
      </c>
      <c r="BZ76" s="1293">
        <v>4</v>
      </c>
      <c r="CA76" s="306">
        <f t="shared" si="136"/>
        <v>1</v>
      </c>
      <c r="CB76" s="1329"/>
      <c r="CC76" s="1330"/>
      <c r="CD76" s="1330"/>
      <c r="CE76" s="306">
        <f t="shared" si="137"/>
        <v>0</v>
      </c>
      <c r="CF76" s="1375"/>
      <c r="CG76" s="1376"/>
      <c r="CH76" s="1376"/>
      <c r="CI76" s="306">
        <f t="shared" si="138"/>
        <v>0</v>
      </c>
      <c r="CJ76" s="595"/>
      <c r="CK76" s="592"/>
      <c r="CL76" s="592"/>
      <c r="CM76" s="596">
        <f t="shared" si="139"/>
        <v>0</v>
      </c>
      <c r="CN76" s="1395"/>
      <c r="CO76" s="1396"/>
      <c r="CP76" s="1396"/>
      <c r="CQ76" s="306">
        <f t="shared" si="140"/>
        <v>0</v>
      </c>
      <c r="CR76" s="590"/>
      <c r="CS76" s="594"/>
      <c r="CT76" s="594"/>
      <c r="CU76" s="306">
        <f t="shared" si="141"/>
        <v>0</v>
      </c>
      <c r="CV76" s="1430"/>
      <c r="CW76" s="1431"/>
      <c r="CX76" s="1431"/>
      <c r="CY76" s="307">
        <f t="shared" si="142"/>
        <v>0</v>
      </c>
      <c r="CZ76" s="308">
        <f t="shared" si="106"/>
        <v>1</v>
      </c>
      <c r="DA76" s="309">
        <f t="shared" si="107"/>
        <v>2</v>
      </c>
      <c r="DB76" s="310">
        <f t="shared" si="107"/>
        <v>26</v>
      </c>
      <c r="DC76" s="311">
        <f t="shared" si="108"/>
        <v>0.25</v>
      </c>
      <c r="DD76" s="312">
        <f t="shared" si="118"/>
        <v>0.37894144144144143</v>
      </c>
      <c r="DE76" s="313">
        <f t="shared" si="119"/>
        <v>0.14058161625018267</v>
      </c>
      <c r="DF76" s="314">
        <f t="shared" si="120"/>
        <v>1</v>
      </c>
      <c r="DG76" s="313">
        <f t="shared" si="105"/>
        <v>0.11538461538461539</v>
      </c>
      <c r="DH76" s="314">
        <f t="shared" si="121"/>
        <v>0.10811016479382828</v>
      </c>
      <c r="DI76" s="302">
        <f>DB76/'Кол-во учащихся ОУ'!D78</f>
        <v>2.6915113871635612E-2</v>
      </c>
      <c r="DJ76" s="303">
        <f t="shared" si="122"/>
        <v>0.15285221418959088</v>
      </c>
    </row>
    <row r="77" spans="1:114" ht="16.5" customHeight="1" x14ac:dyDescent="0.25">
      <c r="A77" s="19">
        <v>8</v>
      </c>
      <c r="B77" s="16">
        <v>50450</v>
      </c>
      <c r="C77" s="21" t="s">
        <v>49</v>
      </c>
      <c r="D77" s="827">
        <v>0</v>
      </c>
      <c r="E77" s="828">
        <v>0</v>
      </c>
      <c r="F77" s="828">
        <v>3</v>
      </c>
      <c r="G77" s="306">
        <f t="shared" si="123"/>
        <v>1</v>
      </c>
      <c r="H77" s="876"/>
      <c r="I77" s="877"/>
      <c r="J77" s="877"/>
      <c r="K77" s="306">
        <f t="shared" si="124"/>
        <v>0</v>
      </c>
      <c r="L77" s="934"/>
      <c r="M77" s="935"/>
      <c r="N77" s="935"/>
      <c r="O77" s="306">
        <f t="shared" si="113"/>
        <v>0</v>
      </c>
      <c r="P77" s="548"/>
      <c r="Q77" s="549"/>
      <c r="R77" s="549"/>
      <c r="S77" s="306">
        <f t="shared" si="125"/>
        <v>0</v>
      </c>
      <c r="T77" s="548"/>
      <c r="U77" s="549"/>
      <c r="V77" s="549"/>
      <c r="W77" s="306">
        <f t="shared" si="114"/>
        <v>0</v>
      </c>
      <c r="X77" s="548"/>
      <c r="Y77" s="549"/>
      <c r="Z77" s="549"/>
      <c r="AA77" s="306">
        <f t="shared" si="115"/>
        <v>0</v>
      </c>
      <c r="AB77" s="548"/>
      <c r="AC77" s="549"/>
      <c r="AD77" s="549"/>
      <c r="AE77" s="306">
        <f t="shared" si="126"/>
        <v>0</v>
      </c>
      <c r="AF77" s="548"/>
      <c r="AG77" s="549"/>
      <c r="AH77" s="549"/>
      <c r="AI77" s="306">
        <f t="shared" si="127"/>
        <v>0</v>
      </c>
      <c r="AJ77" s="997"/>
      <c r="AK77" s="998"/>
      <c r="AL77" s="998"/>
      <c r="AM77" s="306">
        <f t="shared" si="128"/>
        <v>0</v>
      </c>
      <c r="AN77" s="1045">
        <v>0</v>
      </c>
      <c r="AO77" s="1046">
        <v>0</v>
      </c>
      <c r="AP77" s="1046">
        <v>1</v>
      </c>
      <c r="AQ77" s="306">
        <f t="shared" si="129"/>
        <v>1</v>
      </c>
      <c r="AR77" s="1083"/>
      <c r="AS77" s="1084"/>
      <c r="AT77" s="1084"/>
      <c r="AU77" s="306">
        <f t="shared" si="130"/>
        <v>0</v>
      </c>
      <c r="AV77" s="304"/>
      <c r="AW77" s="305"/>
      <c r="AX77" s="305"/>
      <c r="AY77" s="306">
        <f t="shared" si="131"/>
        <v>0</v>
      </c>
      <c r="AZ77" s="1165"/>
      <c r="BA77" s="1166"/>
      <c r="BB77" s="1166"/>
      <c r="BC77" s="306">
        <f t="shared" si="116"/>
        <v>0</v>
      </c>
      <c r="BD77" s="590"/>
      <c r="BE77" s="594"/>
      <c r="BF77" s="594"/>
      <c r="BG77" s="596">
        <f t="shared" si="132"/>
        <v>0</v>
      </c>
      <c r="BH77" s="1215"/>
      <c r="BI77" s="1216"/>
      <c r="BJ77" s="1216"/>
      <c r="BK77" s="306">
        <f t="shared" si="117"/>
        <v>0</v>
      </c>
      <c r="BL77" s="597"/>
      <c r="BM77" s="594"/>
      <c r="BN77" s="594"/>
      <c r="BO77" s="593">
        <f t="shared" si="133"/>
        <v>0</v>
      </c>
      <c r="BP77" s="1243"/>
      <c r="BQ77" s="1244"/>
      <c r="BR77" s="1244"/>
      <c r="BS77" s="306">
        <f t="shared" si="134"/>
        <v>0</v>
      </c>
      <c r="BT77" s="691"/>
      <c r="BU77" s="692"/>
      <c r="BV77" s="692"/>
      <c r="BW77" s="306">
        <f t="shared" si="135"/>
        <v>0</v>
      </c>
      <c r="BX77" s="1292">
        <v>0</v>
      </c>
      <c r="BY77" s="1293">
        <v>1</v>
      </c>
      <c r="BZ77" s="1293">
        <v>7</v>
      </c>
      <c r="CA77" s="306">
        <f t="shared" si="136"/>
        <v>1</v>
      </c>
      <c r="CB77" s="1329">
        <v>0</v>
      </c>
      <c r="CC77" s="1330">
        <v>1</v>
      </c>
      <c r="CD77" s="1330">
        <v>1</v>
      </c>
      <c r="CE77" s="306">
        <f t="shared" si="137"/>
        <v>1</v>
      </c>
      <c r="CF77" s="1375"/>
      <c r="CG77" s="1376"/>
      <c r="CH77" s="1376"/>
      <c r="CI77" s="306">
        <f t="shared" si="138"/>
        <v>0</v>
      </c>
      <c r="CJ77" s="595"/>
      <c r="CK77" s="592"/>
      <c r="CL77" s="592"/>
      <c r="CM77" s="596">
        <f t="shared" si="139"/>
        <v>0</v>
      </c>
      <c r="CN77" s="1395"/>
      <c r="CO77" s="1396"/>
      <c r="CP77" s="1396"/>
      <c r="CQ77" s="306">
        <f t="shared" si="140"/>
        <v>0</v>
      </c>
      <c r="CR77" s="590"/>
      <c r="CS77" s="594"/>
      <c r="CT77" s="594"/>
      <c r="CU77" s="306">
        <f t="shared" si="141"/>
        <v>0</v>
      </c>
      <c r="CV77" s="1430"/>
      <c r="CW77" s="1431"/>
      <c r="CX77" s="1431"/>
      <c r="CY77" s="307">
        <f t="shared" si="142"/>
        <v>0</v>
      </c>
      <c r="CZ77" s="308">
        <f t="shared" si="106"/>
        <v>0</v>
      </c>
      <c r="DA77" s="309">
        <f t="shared" si="107"/>
        <v>2</v>
      </c>
      <c r="DB77" s="310">
        <f t="shared" si="107"/>
        <v>12</v>
      </c>
      <c r="DC77" s="311">
        <f t="shared" si="108"/>
        <v>0.25</v>
      </c>
      <c r="DD77" s="312">
        <f t="shared" si="118"/>
        <v>0.37894144144144143</v>
      </c>
      <c r="DE77" s="313">
        <f t="shared" si="119"/>
        <v>6.4883822884699696E-2</v>
      </c>
      <c r="DF77" s="314">
        <f t="shared" si="120"/>
        <v>1</v>
      </c>
      <c r="DG77" s="313">
        <f t="shared" si="105"/>
        <v>0.16666666666666666</v>
      </c>
      <c r="DH77" s="314">
        <f t="shared" si="121"/>
        <v>0.10811016479382828</v>
      </c>
      <c r="DI77" s="302">
        <f>DB77/'Кол-во учащихся ОУ'!D79</f>
        <v>7.481296758104738E-3</v>
      </c>
      <c r="DJ77" s="303">
        <f t="shared" si="122"/>
        <v>0.15285221418959088</v>
      </c>
    </row>
    <row r="78" spans="1:114" ht="16.5" customHeight="1" x14ac:dyDescent="0.25">
      <c r="A78" s="19">
        <v>9</v>
      </c>
      <c r="B78" s="16">
        <v>50620</v>
      </c>
      <c r="C78" s="21" t="s">
        <v>28</v>
      </c>
      <c r="D78" s="827">
        <v>2</v>
      </c>
      <c r="E78" s="828">
        <v>0</v>
      </c>
      <c r="F78" s="828">
        <v>5</v>
      </c>
      <c r="G78" s="306">
        <f t="shared" si="123"/>
        <v>1</v>
      </c>
      <c r="H78" s="876"/>
      <c r="I78" s="877"/>
      <c r="J78" s="877"/>
      <c r="K78" s="306">
        <f t="shared" si="124"/>
        <v>0</v>
      </c>
      <c r="L78" s="934"/>
      <c r="M78" s="935"/>
      <c r="N78" s="935"/>
      <c r="O78" s="306">
        <f t="shared" si="113"/>
        <v>0</v>
      </c>
      <c r="P78" s="548"/>
      <c r="Q78" s="549"/>
      <c r="R78" s="549"/>
      <c r="S78" s="306">
        <f t="shared" si="125"/>
        <v>0</v>
      </c>
      <c r="T78" s="548"/>
      <c r="U78" s="549"/>
      <c r="V78" s="549"/>
      <c r="W78" s="306">
        <f t="shared" si="114"/>
        <v>0</v>
      </c>
      <c r="X78" s="548"/>
      <c r="Y78" s="549"/>
      <c r="Z78" s="549"/>
      <c r="AA78" s="306">
        <f t="shared" si="115"/>
        <v>0</v>
      </c>
      <c r="AB78" s="548"/>
      <c r="AC78" s="549"/>
      <c r="AD78" s="549"/>
      <c r="AE78" s="306">
        <f t="shared" si="126"/>
        <v>0</v>
      </c>
      <c r="AF78" s="548"/>
      <c r="AG78" s="549"/>
      <c r="AH78" s="549"/>
      <c r="AI78" s="306">
        <f t="shared" si="127"/>
        <v>0</v>
      </c>
      <c r="AJ78" s="997"/>
      <c r="AK78" s="998"/>
      <c r="AL78" s="998"/>
      <c r="AM78" s="306">
        <f t="shared" si="128"/>
        <v>0</v>
      </c>
      <c r="AN78" s="1045">
        <v>0</v>
      </c>
      <c r="AO78" s="1046">
        <v>1</v>
      </c>
      <c r="AP78" s="1046">
        <v>2</v>
      </c>
      <c r="AQ78" s="306">
        <f t="shared" si="129"/>
        <v>1</v>
      </c>
      <c r="AR78" s="1083"/>
      <c r="AS78" s="1084"/>
      <c r="AT78" s="1084"/>
      <c r="AU78" s="306">
        <f t="shared" si="130"/>
        <v>0</v>
      </c>
      <c r="AV78" s="304"/>
      <c r="AW78" s="305"/>
      <c r="AX78" s="305"/>
      <c r="AY78" s="306">
        <f t="shared" si="131"/>
        <v>0</v>
      </c>
      <c r="AZ78" s="1165"/>
      <c r="BA78" s="1166"/>
      <c r="BB78" s="1166"/>
      <c r="BC78" s="306">
        <f t="shared" si="116"/>
        <v>0</v>
      </c>
      <c r="BD78" s="590"/>
      <c r="BE78" s="594"/>
      <c r="BF78" s="594"/>
      <c r="BG78" s="596">
        <f t="shared" si="132"/>
        <v>0</v>
      </c>
      <c r="BH78" s="1215"/>
      <c r="BI78" s="1216"/>
      <c r="BJ78" s="1216"/>
      <c r="BK78" s="306">
        <f t="shared" si="117"/>
        <v>0</v>
      </c>
      <c r="BL78" s="597"/>
      <c r="BM78" s="594"/>
      <c r="BN78" s="594"/>
      <c r="BO78" s="593">
        <f t="shared" si="133"/>
        <v>0</v>
      </c>
      <c r="BP78" s="1243"/>
      <c r="BQ78" s="1244"/>
      <c r="BR78" s="1244"/>
      <c r="BS78" s="306">
        <f t="shared" si="134"/>
        <v>0</v>
      </c>
      <c r="BT78" s="691"/>
      <c r="BU78" s="692"/>
      <c r="BV78" s="692"/>
      <c r="BW78" s="306">
        <f t="shared" si="135"/>
        <v>0</v>
      </c>
      <c r="BX78" s="1292">
        <v>0</v>
      </c>
      <c r="BY78" s="1293">
        <v>2</v>
      </c>
      <c r="BZ78" s="1293">
        <v>4</v>
      </c>
      <c r="CA78" s="306">
        <f t="shared" si="136"/>
        <v>1</v>
      </c>
      <c r="CB78" s="1329">
        <v>1</v>
      </c>
      <c r="CC78" s="1330">
        <v>1</v>
      </c>
      <c r="CD78" s="1330">
        <v>3</v>
      </c>
      <c r="CE78" s="306">
        <f t="shared" si="137"/>
        <v>1</v>
      </c>
      <c r="CF78" s="1375"/>
      <c r="CG78" s="1376"/>
      <c r="CH78" s="1376"/>
      <c r="CI78" s="306">
        <f t="shared" si="138"/>
        <v>0</v>
      </c>
      <c r="CJ78" s="595"/>
      <c r="CK78" s="592"/>
      <c r="CL78" s="592"/>
      <c r="CM78" s="596">
        <f t="shared" si="139"/>
        <v>0</v>
      </c>
      <c r="CN78" s="1395"/>
      <c r="CO78" s="1396"/>
      <c r="CP78" s="1396"/>
      <c r="CQ78" s="306">
        <f t="shared" si="140"/>
        <v>0</v>
      </c>
      <c r="CR78" s="590"/>
      <c r="CS78" s="594"/>
      <c r="CT78" s="594"/>
      <c r="CU78" s="306">
        <f t="shared" si="141"/>
        <v>0</v>
      </c>
      <c r="CV78" s="1430"/>
      <c r="CW78" s="1431"/>
      <c r="CX78" s="1431"/>
      <c r="CY78" s="307">
        <f t="shared" si="142"/>
        <v>0</v>
      </c>
      <c r="CZ78" s="308">
        <f t="shared" si="106"/>
        <v>3</v>
      </c>
      <c r="DA78" s="309">
        <f t="shared" si="107"/>
        <v>4</v>
      </c>
      <c r="DB78" s="310">
        <f t="shared" si="107"/>
        <v>14</v>
      </c>
      <c r="DC78" s="311">
        <f t="shared" si="108"/>
        <v>0.25</v>
      </c>
      <c r="DD78" s="312">
        <f t="shared" si="118"/>
        <v>0.37894144144144143</v>
      </c>
      <c r="DE78" s="313">
        <f t="shared" si="119"/>
        <v>7.5697793365482977E-2</v>
      </c>
      <c r="DF78" s="314">
        <f t="shared" si="120"/>
        <v>1</v>
      </c>
      <c r="DG78" s="313">
        <f t="shared" si="105"/>
        <v>0.5</v>
      </c>
      <c r="DH78" s="314">
        <f t="shared" si="121"/>
        <v>0.10811016479382828</v>
      </c>
      <c r="DI78" s="302">
        <f>DB78/'Кол-во учащихся ОУ'!D80</f>
        <v>1.9257221458046769E-2</v>
      </c>
      <c r="DJ78" s="303">
        <f t="shared" si="122"/>
        <v>0.15285221418959088</v>
      </c>
    </row>
    <row r="79" spans="1:114" ht="16.5" customHeight="1" x14ac:dyDescent="0.25">
      <c r="A79" s="19">
        <v>10</v>
      </c>
      <c r="B79" s="16">
        <v>50760</v>
      </c>
      <c r="C79" s="21" t="s">
        <v>50</v>
      </c>
      <c r="D79" s="827">
        <v>2</v>
      </c>
      <c r="E79" s="828">
        <v>2</v>
      </c>
      <c r="F79" s="828">
        <v>18</v>
      </c>
      <c r="G79" s="306">
        <f t="shared" si="123"/>
        <v>1</v>
      </c>
      <c r="H79" s="876">
        <v>1</v>
      </c>
      <c r="I79" s="877">
        <v>0</v>
      </c>
      <c r="J79" s="877">
        <v>1</v>
      </c>
      <c r="K79" s="306">
        <f t="shared" si="124"/>
        <v>1</v>
      </c>
      <c r="L79" s="934">
        <v>1</v>
      </c>
      <c r="M79" s="935">
        <v>0</v>
      </c>
      <c r="N79" s="935">
        <v>1</v>
      </c>
      <c r="O79" s="306">
        <f t="shared" si="113"/>
        <v>1</v>
      </c>
      <c r="P79" s="548"/>
      <c r="Q79" s="549"/>
      <c r="R79" s="549"/>
      <c r="S79" s="306">
        <f t="shared" si="125"/>
        <v>0</v>
      </c>
      <c r="T79" s="548"/>
      <c r="U79" s="549"/>
      <c r="V79" s="549"/>
      <c r="W79" s="306">
        <f t="shared" si="114"/>
        <v>0</v>
      </c>
      <c r="X79" s="548"/>
      <c r="Y79" s="549"/>
      <c r="Z79" s="549"/>
      <c r="AA79" s="306">
        <f t="shared" si="115"/>
        <v>0</v>
      </c>
      <c r="AB79" s="548"/>
      <c r="AC79" s="549"/>
      <c r="AD79" s="549"/>
      <c r="AE79" s="306">
        <f t="shared" si="126"/>
        <v>0</v>
      </c>
      <c r="AF79" s="548"/>
      <c r="AG79" s="549"/>
      <c r="AH79" s="549"/>
      <c r="AI79" s="306">
        <f t="shared" si="127"/>
        <v>0</v>
      </c>
      <c r="AJ79" s="997"/>
      <c r="AK79" s="998"/>
      <c r="AL79" s="998"/>
      <c r="AM79" s="306">
        <f t="shared" si="128"/>
        <v>0</v>
      </c>
      <c r="AN79" s="1045">
        <v>0</v>
      </c>
      <c r="AO79" s="1046">
        <v>1</v>
      </c>
      <c r="AP79" s="1046">
        <v>2</v>
      </c>
      <c r="AQ79" s="306">
        <f t="shared" si="129"/>
        <v>1</v>
      </c>
      <c r="AR79" s="1083"/>
      <c r="AS79" s="1084"/>
      <c r="AT79" s="1084"/>
      <c r="AU79" s="306">
        <f t="shared" si="130"/>
        <v>0</v>
      </c>
      <c r="AV79" s="304"/>
      <c r="AW79" s="305"/>
      <c r="AX79" s="305"/>
      <c r="AY79" s="306">
        <f t="shared" si="131"/>
        <v>0</v>
      </c>
      <c r="AZ79" s="1165">
        <v>0</v>
      </c>
      <c r="BA79" s="1166">
        <v>0</v>
      </c>
      <c r="BB79" s="1166">
        <v>4</v>
      </c>
      <c r="BC79" s="306">
        <f t="shared" si="116"/>
        <v>1</v>
      </c>
      <c r="BD79" s="590"/>
      <c r="BE79" s="594"/>
      <c r="BF79" s="594"/>
      <c r="BG79" s="596">
        <f t="shared" si="132"/>
        <v>0</v>
      </c>
      <c r="BH79" s="1215"/>
      <c r="BI79" s="1216"/>
      <c r="BJ79" s="1216"/>
      <c r="BK79" s="306">
        <f t="shared" si="117"/>
        <v>0</v>
      </c>
      <c r="BL79" s="591"/>
      <c r="BM79" s="592"/>
      <c r="BN79" s="592"/>
      <c r="BO79" s="593">
        <f t="shared" si="133"/>
        <v>0</v>
      </c>
      <c r="BP79" s="1243"/>
      <c r="BQ79" s="1244"/>
      <c r="BR79" s="1244"/>
      <c r="BS79" s="306">
        <f t="shared" si="134"/>
        <v>0</v>
      </c>
      <c r="BT79" s="691"/>
      <c r="BU79" s="692"/>
      <c r="BV79" s="692"/>
      <c r="BW79" s="306">
        <f t="shared" si="135"/>
        <v>0</v>
      </c>
      <c r="BX79" s="1292">
        <v>0</v>
      </c>
      <c r="BY79" s="1293">
        <v>3</v>
      </c>
      <c r="BZ79" s="1293">
        <v>6</v>
      </c>
      <c r="CA79" s="306">
        <f t="shared" si="136"/>
        <v>1</v>
      </c>
      <c r="CB79" s="1329"/>
      <c r="CC79" s="1330"/>
      <c r="CD79" s="1330"/>
      <c r="CE79" s="306">
        <f t="shared" si="137"/>
        <v>0</v>
      </c>
      <c r="CF79" s="1375"/>
      <c r="CG79" s="1376"/>
      <c r="CH79" s="1376"/>
      <c r="CI79" s="306">
        <f t="shared" si="138"/>
        <v>0</v>
      </c>
      <c r="CJ79" s="595"/>
      <c r="CK79" s="592"/>
      <c r="CL79" s="592"/>
      <c r="CM79" s="596">
        <f t="shared" si="139"/>
        <v>0</v>
      </c>
      <c r="CN79" s="1395"/>
      <c r="CO79" s="1396"/>
      <c r="CP79" s="1396"/>
      <c r="CQ79" s="306">
        <f t="shared" si="140"/>
        <v>0</v>
      </c>
      <c r="CR79" s="590"/>
      <c r="CS79" s="594"/>
      <c r="CT79" s="594"/>
      <c r="CU79" s="306">
        <f t="shared" si="141"/>
        <v>0</v>
      </c>
      <c r="CV79" s="1430"/>
      <c r="CW79" s="1431"/>
      <c r="CX79" s="1431"/>
      <c r="CY79" s="307">
        <f t="shared" si="142"/>
        <v>0</v>
      </c>
      <c r="CZ79" s="308">
        <f t="shared" si="106"/>
        <v>4</v>
      </c>
      <c r="DA79" s="309">
        <f t="shared" si="107"/>
        <v>6</v>
      </c>
      <c r="DB79" s="310">
        <f t="shared" si="107"/>
        <v>32</v>
      </c>
      <c r="DC79" s="311">
        <f t="shared" si="108"/>
        <v>0.375</v>
      </c>
      <c r="DD79" s="312">
        <f t="shared" si="118"/>
        <v>0.37894144144144143</v>
      </c>
      <c r="DE79" s="313">
        <f t="shared" si="119"/>
        <v>0.17302352769253251</v>
      </c>
      <c r="DF79" s="314">
        <f t="shared" si="120"/>
        <v>1</v>
      </c>
      <c r="DG79" s="313">
        <f t="shared" si="105"/>
        <v>0.3125</v>
      </c>
      <c r="DH79" s="314">
        <f t="shared" si="121"/>
        <v>0.10811016479382828</v>
      </c>
      <c r="DI79" s="302">
        <f>DB79/'Кол-во учащихся ОУ'!D81</f>
        <v>2.616516762060507E-2</v>
      </c>
      <c r="DJ79" s="303">
        <f t="shared" si="122"/>
        <v>0.15285221418959088</v>
      </c>
    </row>
    <row r="80" spans="1:114" ht="16.5" customHeight="1" x14ac:dyDescent="0.25">
      <c r="A80" s="19">
        <v>11</v>
      </c>
      <c r="B80" s="16">
        <v>50780</v>
      </c>
      <c r="C80" s="21" t="s">
        <v>51</v>
      </c>
      <c r="D80" s="827">
        <v>0</v>
      </c>
      <c r="E80" s="828">
        <v>0</v>
      </c>
      <c r="F80" s="828">
        <v>5</v>
      </c>
      <c r="G80" s="306">
        <f t="shared" si="123"/>
        <v>1</v>
      </c>
      <c r="H80" s="876"/>
      <c r="I80" s="877"/>
      <c r="J80" s="877"/>
      <c r="K80" s="306">
        <f t="shared" si="124"/>
        <v>0</v>
      </c>
      <c r="L80" s="934"/>
      <c r="M80" s="935"/>
      <c r="N80" s="935"/>
      <c r="O80" s="306">
        <f t="shared" si="113"/>
        <v>0</v>
      </c>
      <c r="P80" s="548"/>
      <c r="Q80" s="549"/>
      <c r="R80" s="549"/>
      <c r="S80" s="306">
        <f t="shared" si="125"/>
        <v>0</v>
      </c>
      <c r="T80" s="548"/>
      <c r="U80" s="549"/>
      <c r="V80" s="549"/>
      <c r="W80" s="306">
        <f t="shared" si="114"/>
        <v>0</v>
      </c>
      <c r="X80" s="548"/>
      <c r="Y80" s="549"/>
      <c r="Z80" s="549"/>
      <c r="AA80" s="306">
        <f t="shared" si="115"/>
        <v>0</v>
      </c>
      <c r="AB80" s="548"/>
      <c r="AC80" s="549"/>
      <c r="AD80" s="549"/>
      <c r="AE80" s="306">
        <f t="shared" si="126"/>
        <v>0</v>
      </c>
      <c r="AF80" s="548"/>
      <c r="AG80" s="549"/>
      <c r="AH80" s="549"/>
      <c r="AI80" s="306">
        <f t="shared" si="127"/>
        <v>0</v>
      </c>
      <c r="AJ80" s="997"/>
      <c r="AK80" s="998"/>
      <c r="AL80" s="998"/>
      <c r="AM80" s="306">
        <f t="shared" si="128"/>
        <v>0</v>
      </c>
      <c r="AN80" s="1045">
        <v>0</v>
      </c>
      <c r="AO80" s="1046">
        <v>2</v>
      </c>
      <c r="AP80" s="1046">
        <v>2</v>
      </c>
      <c r="AQ80" s="306">
        <f t="shared" si="129"/>
        <v>1</v>
      </c>
      <c r="AR80" s="1083"/>
      <c r="AS80" s="1084"/>
      <c r="AT80" s="1084"/>
      <c r="AU80" s="306">
        <f t="shared" si="130"/>
        <v>0</v>
      </c>
      <c r="AV80" s="304"/>
      <c r="AW80" s="305"/>
      <c r="AX80" s="305"/>
      <c r="AY80" s="306">
        <f t="shared" si="131"/>
        <v>0</v>
      </c>
      <c r="AZ80" s="1165"/>
      <c r="BA80" s="1166"/>
      <c r="BB80" s="1166"/>
      <c r="BC80" s="306">
        <f t="shared" si="116"/>
        <v>0</v>
      </c>
      <c r="BD80" s="590"/>
      <c r="BE80" s="594"/>
      <c r="BF80" s="594"/>
      <c r="BG80" s="596">
        <f t="shared" si="132"/>
        <v>0</v>
      </c>
      <c r="BH80" s="1215"/>
      <c r="BI80" s="1216"/>
      <c r="BJ80" s="1216"/>
      <c r="BK80" s="306">
        <f t="shared" si="117"/>
        <v>0</v>
      </c>
      <c r="BL80" s="591"/>
      <c r="BM80" s="592"/>
      <c r="BN80" s="592"/>
      <c r="BO80" s="593">
        <f t="shared" si="133"/>
        <v>0</v>
      </c>
      <c r="BP80" s="1243"/>
      <c r="BQ80" s="1244"/>
      <c r="BR80" s="1244"/>
      <c r="BS80" s="306">
        <f t="shared" si="134"/>
        <v>0</v>
      </c>
      <c r="BT80" s="691"/>
      <c r="BU80" s="692"/>
      <c r="BV80" s="692"/>
      <c r="BW80" s="306">
        <f t="shared" si="135"/>
        <v>0</v>
      </c>
      <c r="BX80" s="1292">
        <v>0</v>
      </c>
      <c r="BY80" s="1293">
        <v>0</v>
      </c>
      <c r="BZ80" s="1293">
        <v>3</v>
      </c>
      <c r="CA80" s="306">
        <f t="shared" si="136"/>
        <v>1</v>
      </c>
      <c r="CB80" s="1329">
        <v>1</v>
      </c>
      <c r="CC80" s="1330">
        <v>0</v>
      </c>
      <c r="CD80" s="1330">
        <v>1</v>
      </c>
      <c r="CE80" s="306">
        <f t="shared" si="137"/>
        <v>1</v>
      </c>
      <c r="CF80" s="1375"/>
      <c r="CG80" s="1376"/>
      <c r="CH80" s="1376"/>
      <c r="CI80" s="306">
        <f t="shared" si="138"/>
        <v>0</v>
      </c>
      <c r="CJ80" s="595"/>
      <c r="CK80" s="592"/>
      <c r="CL80" s="592"/>
      <c r="CM80" s="596">
        <f t="shared" si="139"/>
        <v>0</v>
      </c>
      <c r="CN80" s="1395"/>
      <c r="CO80" s="1396"/>
      <c r="CP80" s="1396"/>
      <c r="CQ80" s="306">
        <f t="shared" si="140"/>
        <v>0</v>
      </c>
      <c r="CR80" s="590"/>
      <c r="CS80" s="594"/>
      <c r="CT80" s="594"/>
      <c r="CU80" s="306">
        <f t="shared" si="141"/>
        <v>0</v>
      </c>
      <c r="CV80" s="1430"/>
      <c r="CW80" s="1431"/>
      <c r="CX80" s="1431"/>
      <c r="CY80" s="307">
        <f t="shared" si="142"/>
        <v>0</v>
      </c>
      <c r="CZ80" s="308">
        <f t="shared" si="106"/>
        <v>1</v>
      </c>
      <c r="DA80" s="309">
        <f t="shared" si="107"/>
        <v>2</v>
      </c>
      <c r="DB80" s="310">
        <f t="shared" si="107"/>
        <v>11</v>
      </c>
      <c r="DC80" s="311">
        <f t="shared" si="108"/>
        <v>0.25</v>
      </c>
      <c r="DD80" s="312">
        <f t="shared" si="118"/>
        <v>0.37894144144144143</v>
      </c>
      <c r="DE80" s="313">
        <f t="shared" si="119"/>
        <v>5.9476837644308056E-2</v>
      </c>
      <c r="DF80" s="314">
        <f t="shared" si="120"/>
        <v>1</v>
      </c>
      <c r="DG80" s="313">
        <f t="shared" si="105"/>
        <v>0.27272727272727271</v>
      </c>
      <c r="DH80" s="314">
        <f t="shared" si="121"/>
        <v>0.10811016479382828</v>
      </c>
      <c r="DI80" s="302">
        <f>DB80/'Кол-во учащихся ОУ'!D82</f>
        <v>8.2335329341317372E-3</v>
      </c>
      <c r="DJ80" s="303">
        <f t="shared" si="122"/>
        <v>0.15285221418959088</v>
      </c>
    </row>
    <row r="81" spans="1:114" ht="16.5" customHeight="1" x14ac:dyDescent="0.25">
      <c r="A81" s="19">
        <v>12</v>
      </c>
      <c r="B81" s="16">
        <v>50930</v>
      </c>
      <c r="C81" s="813" t="s">
        <v>12</v>
      </c>
      <c r="D81" s="827">
        <v>0</v>
      </c>
      <c r="E81" s="828">
        <v>0</v>
      </c>
      <c r="F81" s="828">
        <v>1</v>
      </c>
      <c r="G81" s="306">
        <f t="shared" si="123"/>
        <v>1</v>
      </c>
      <c r="H81" s="876"/>
      <c r="I81" s="877"/>
      <c r="J81" s="877"/>
      <c r="K81" s="306">
        <f t="shared" si="124"/>
        <v>0</v>
      </c>
      <c r="L81" s="934"/>
      <c r="M81" s="935"/>
      <c r="N81" s="935"/>
      <c r="O81" s="306">
        <f t="shared" si="113"/>
        <v>0</v>
      </c>
      <c r="P81" s="548"/>
      <c r="Q81" s="549"/>
      <c r="R81" s="549"/>
      <c r="S81" s="306">
        <f t="shared" si="125"/>
        <v>0</v>
      </c>
      <c r="T81" s="548"/>
      <c r="U81" s="549"/>
      <c r="V81" s="549"/>
      <c r="W81" s="306">
        <f t="shared" si="114"/>
        <v>0</v>
      </c>
      <c r="X81" s="548"/>
      <c r="Y81" s="549"/>
      <c r="Z81" s="549"/>
      <c r="AA81" s="306">
        <f t="shared" si="115"/>
        <v>0</v>
      </c>
      <c r="AB81" s="548"/>
      <c r="AC81" s="549"/>
      <c r="AD81" s="549"/>
      <c r="AE81" s="306">
        <f t="shared" si="126"/>
        <v>0</v>
      </c>
      <c r="AF81" s="548"/>
      <c r="AG81" s="549"/>
      <c r="AH81" s="549"/>
      <c r="AI81" s="306">
        <f t="shared" si="127"/>
        <v>0</v>
      </c>
      <c r="AJ81" s="997">
        <v>0</v>
      </c>
      <c r="AK81" s="998">
        <v>0</v>
      </c>
      <c r="AL81" s="998">
        <v>1</v>
      </c>
      <c r="AM81" s="306">
        <f t="shared" si="128"/>
        <v>1</v>
      </c>
      <c r="AN81" s="1045">
        <v>0</v>
      </c>
      <c r="AO81" s="1046">
        <v>0</v>
      </c>
      <c r="AP81" s="1046">
        <v>2</v>
      </c>
      <c r="AQ81" s="306">
        <f t="shared" si="129"/>
        <v>1</v>
      </c>
      <c r="AR81" s="1083"/>
      <c r="AS81" s="1084"/>
      <c r="AT81" s="1084"/>
      <c r="AU81" s="306">
        <f t="shared" si="130"/>
        <v>0</v>
      </c>
      <c r="AV81" s="304"/>
      <c r="AW81" s="305"/>
      <c r="AX81" s="305"/>
      <c r="AY81" s="306">
        <f t="shared" si="131"/>
        <v>0</v>
      </c>
      <c r="AZ81" s="1165"/>
      <c r="BA81" s="1166"/>
      <c r="BB81" s="1166"/>
      <c r="BC81" s="306">
        <f t="shared" si="116"/>
        <v>0</v>
      </c>
      <c r="BD81" s="590"/>
      <c r="BE81" s="594"/>
      <c r="BF81" s="594"/>
      <c r="BG81" s="596">
        <f t="shared" si="132"/>
        <v>0</v>
      </c>
      <c r="BH81" s="1215"/>
      <c r="BI81" s="1216"/>
      <c r="BJ81" s="1216"/>
      <c r="BK81" s="306">
        <f t="shared" si="117"/>
        <v>0</v>
      </c>
      <c r="BL81" s="591"/>
      <c r="BM81" s="592"/>
      <c r="BN81" s="592"/>
      <c r="BO81" s="593">
        <f t="shared" si="133"/>
        <v>0</v>
      </c>
      <c r="BP81" s="1243"/>
      <c r="BQ81" s="1244"/>
      <c r="BR81" s="1244"/>
      <c r="BS81" s="306">
        <f t="shared" si="134"/>
        <v>0</v>
      </c>
      <c r="BT81" s="691"/>
      <c r="BU81" s="692"/>
      <c r="BV81" s="692"/>
      <c r="BW81" s="306">
        <f t="shared" si="135"/>
        <v>0</v>
      </c>
      <c r="BX81" s="1292">
        <v>0</v>
      </c>
      <c r="BY81" s="1293">
        <v>0</v>
      </c>
      <c r="BZ81" s="1293">
        <v>4</v>
      </c>
      <c r="CA81" s="306">
        <f t="shared" ref="CA81:CA82" si="143">IF(BZ81&gt;0,1,0)</f>
        <v>1</v>
      </c>
      <c r="CB81" s="1329">
        <v>0</v>
      </c>
      <c r="CC81" s="1330">
        <v>1</v>
      </c>
      <c r="CD81" s="1330">
        <v>1</v>
      </c>
      <c r="CE81" s="306">
        <f t="shared" si="137"/>
        <v>1</v>
      </c>
      <c r="CF81" s="1375"/>
      <c r="CG81" s="1376"/>
      <c r="CH81" s="1376"/>
      <c r="CI81" s="306">
        <f t="shared" si="138"/>
        <v>0</v>
      </c>
      <c r="CJ81" s="595"/>
      <c r="CK81" s="592"/>
      <c r="CL81" s="592"/>
      <c r="CM81" s="596">
        <f t="shared" si="139"/>
        <v>0</v>
      </c>
      <c r="CN81" s="1395"/>
      <c r="CO81" s="1396"/>
      <c r="CP81" s="1396"/>
      <c r="CQ81" s="306">
        <f t="shared" si="140"/>
        <v>0</v>
      </c>
      <c r="CR81" s="590"/>
      <c r="CS81" s="594"/>
      <c r="CT81" s="594"/>
      <c r="CU81" s="306">
        <f t="shared" si="141"/>
        <v>0</v>
      </c>
      <c r="CV81" s="1430"/>
      <c r="CW81" s="1431"/>
      <c r="CX81" s="1431"/>
      <c r="CY81" s="307">
        <f t="shared" ref="CY81:CY82" si="144">IF(CX81&gt;0,1,0)</f>
        <v>0</v>
      </c>
      <c r="CZ81" s="308">
        <f t="shared" si="106"/>
        <v>0</v>
      </c>
      <c r="DA81" s="309">
        <f t="shared" si="107"/>
        <v>1</v>
      </c>
      <c r="DB81" s="310">
        <f t="shared" si="107"/>
        <v>9</v>
      </c>
      <c r="DC81" s="311">
        <f t="shared" si="108"/>
        <v>0.3125</v>
      </c>
      <c r="DD81" s="312">
        <f t="shared" si="118"/>
        <v>0.37894144144144143</v>
      </c>
      <c r="DE81" s="313">
        <f t="shared" si="119"/>
        <v>4.8662867163524776E-2</v>
      </c>
      <c r="DF81" s="314">
        <f t="shared" si="120"/>
        <v>1</v>
      </c>
      <c r="DG81" s="313">
        <f t="shared" si="105"/>
        <v>0.1111111111111111</v>
      </c>
      <c r="DH81" s="314">
        <f t="shared" si="121"/>
        <v>0.10811016479382828</v>
      </c>
      <c r="DI81" s="302">
        <f>DB81/'Кол-во учащихся ОУ'!D84</f>
        <v>1.2E-2</v>
      </c>
      <c r="DJ81" s="303">
        <f t="shared" si="122"/>
        <v>0.15285221418959088</v>
      </c>
    </row>
    <row r="82" spans="1:114" ht="16.5" customHeight="1" thickBot="1" x14ac:dyDescent="0.3">
      <c r="A82" s="19">
        <v>13</v>
      </c>
      <c r="B82" s="17">
        <v>51370</v>
      </c>
      <c r="C82" s="811" t="s">
        <v>104</v>
      </c>
      <c r="D82" s="835">
        <v>0</v>
      </c>
      <c r="E82" s="836">
        <v>0</v>
      </c>
      <c r="F82" s="836">
        <v>6</v>
      </c>
      <c r="G82" s="318">
        <f t="shared" si="123"/>
        <v>1</v>
      </c>
      <c r="H82" s="880"/>
      <c r="I82" s="881"/>
      <c r="J82" s="881"/>
      <c r="K82" s="318">
        <f t="shared" si="124"/>
        <v>0</v>
      </c>
      <c r="L82" s="938"/>
      <c r="M82" s="939"/>
      <c r="N82" s="939"/>
      <c r="O82" s="318">
        <f t="shared" si="113"/>
        <v>0</v>
      </c>
      <c r="P82" s="324"/>
      <c r="Q82" s="325"/>
      <c r="R82" s="325"/>
      <c r="S82" s="318">
        <f t="shared" si="125"/>
        <v>0</v>
      </c>
      <c r="T82" s="324"/>
      <c r="U82" s="325"/>
      <c r="V82" s="325"/>
      <c r="W82" s="318">
        <f t="shared" si="114"/>
        <v>0</v>
      </c>
      <c r="X82" s="666"/>
      <c r="Y82" s="667"/>
      <c r="Z82" s="667"/>
      <c r="AA82" s="318">
        <f t="shared" si="115"/>
        <v>0</v>
      </c>
      <c r="AB82" s="324"/>
      <c r="AC82" s="325"/>
      <c r="AD82" s="325"/>
      <c r="AE82" s="318">
        <f t="shared" si="126"/>
        <v>0</v>
      </c>
      <c r="AF82" s="666"/>
      <c r="AG82" s="667"/>
      <c r="AH82" s="667"/>
      <c r="AI82" s="318">
        <f t="shared" si="127"/>
        <v>0</v>
      </c>
      <c r="AJ82" s="1001"/>
      <c r="AK82" s="1002"/>
      <c r="AL82" s="1002"/>
      <c r="AM82" s="318">
        <f t="shared" si="128"/>
        <v>0</v>
      </c>
      <c r="AN82" s="1049">
        <v>0</v>
      </c>
      <c r="AO82" s="1050">
        <v>0</v>
      </c>
      <c r="AP82" s="1050">
        <v>2</v>
      </c>
      <c r="AQ82" s="318">
        <f t="shared" si="129"/>
        <v>1</v>
      </c>
      <c r="AR82" s="1087">
        <v>0</v>
      </c>
      <c r="AS82" s="1088">
        <v>0</v>
      </c>
      <c r="AT82" s="1088">
        <v>9</v>
      </c>
      <c r="AU82" s="318">
        <f t="shared" si="130"/>
        <v>1</v>
      </c>
      <c r="AV82" s="324"/>
      <c r="AW82" s="325"/>
      <c r="AX82" s="325"/>
      <c r="AY82" s="318">
        <f t="shared" si="131"/>
        <v>0</v>
      </c>
      <c r="AZ82" s="1169">
        <v>0</v>
      </c>
      <c r="BA82" s="1170">
        <v>0</v>
      </c>
      <c r="BB82" s="1170">
        <v>3</v>
      </c>
      <c r="BC82" s="318">
        <f t="shared" si="116"/>
        <v>1</v>
      </c>
      <c r="BD82" s="628"/>
      <c r="BE82" s="629"/>
      <c r="BF82" s="629"/>
      <c r="BG82" s="624">
        <f t="shared" si="132"/>
        <v>0</v>
      </c>
      <c r="BH82" s="1219"/>
      <c r="BI82" s="1220"/>
      <c r="BJ82" s="1220"/>
      <c r="BK82" s="318">
        <f t="shared" si="117"/>
        <v>0</v>
      </c>
      <c r="BL82" s="630"/>
      <c r="BM82" s="629"/>
      <c r="BN82" s="629"/>
      <c r="BO82" s="625">
        <f t="shared" si="133"/>
        <v>0</v>
      </c>
      <c r="BP82" s="1247">
        <v>0</v>
      </c>
      <c r="BQ82" s="1248">
        <v>1</v>
      </c>
      <c r="BR82" s="1248">
        <v>1</v>
      </c>
      <c r="BS82" s="318">
        <f t="shared" si="134"/>
        <v>1</v>
      </c>
      <c r="BT82" s="1242"/>
      <c r="BU82" s="1241"/>
      <c r="BV82" s="1241"/>
      <c r="BW82" s="318">
        <f t="shared" si="135"/>
        <v>0</v>
      </c>
      <c r="BX82" s="1296">
        <v>1</v>
      </c>
      <c r="BY82" s="1297">
        <v>1</v>
      </c>
      <c r="BZ82" s="1297">
        <v>5</v>
      </c>
      <c r="CA82" s="318">
        <f t="shared" si="143"/>
        <v>1</v>
      </c>
      <c r="CB82" s="1333">
        <v>0</v>
      </c>
      <c r="CC82" s="1334">
        <v>2</v>
      </c>
      <c r="CD82" s="1334">
        <v>3</v>
      </c>
      <c r="CE82" s="318">
        <f t="shared" si="137"/>
        <v>1</v>
      </c>
      <c r="CF82" s="1379">
        <v>1</v>
      </c>
      <c r="CG82" s="1380">
        <v>0</v>
      </c>
      <c r="CH82" s="1380">
        <v>1</v>
      </c>
      <c r="CI82" s="318">
        <f t="shared" si="138"/>
        <v>1</v>
      </c>
      <c r="CJ82" s="595"/>
      <c r="CK82" s="592"/>
      <c r="CL82" s="592"/>
      <c r="CM82" s="624">
        <f t="shared" si="139"/>
        <v>0</v>
      </c>
      <c r="CN82" s="1395"/>
      <c r="CO82" s="1396"/>
      <c r="CP82" s="1396"/>
      <c r="CQ82" s="318">
        <f t="shared" si="140"/>
        <v>0</v>
      </c>
      <c r="CR82" s="628"/>
      <c r="CS82" s="629"/>
      <c r="CT82" s="629"/>
      <c r="CU82" s="318">
        <f t="shared" si="141"/>
        <v>0</v>
      </c>
      <c r="CV82" s="1432"/>
      <c r="CW82" s="1433"/>
      <c r="CX82" s="1433">
        <v>207</v>
      </c>
      <c r="CY82" s="319">
        <f t="shared" si="144"/>
        <v>1</v>
      </c>
      <c r="CZ82" s="315">
        <f t="shared" si="106"/>
        <v>2</v>
      </c>
      <c r="DA82" s="316">
        <f t="shared" si="107"/>
        <v>4</v>
      </c>
      <c r="DB82" s="317">
        <f t="shared" si="107"/>
        <v>237</v>
      </c>
      <c r="DC82" s="311">
        <f t="shared" si="108"/>
        <v>0.5625</v>
      </c>
      <c r="DD82" s="320">
        <f t="shared" si="118"/>
        <v>0.37894144144144143</v>
      </c>
      <c r="DE82" s="311">
        <f t="shared" si="119"/>
        <v>1.2814555019728191</v>
      </c>
      <c r="DF82" s="321">
        <f t="shared" si="120"/>
        <v>1</v>
      </c>
      <c r="DG82" s="311">
        <f t="shared" si="105"/>
        <v>2.5316455696202531E-2</v>
      </c>
      <c r="DH82" s="321">
        <f t="shared" si="121"/>
        <v>0.10811016479382828</v>
      </c>
      <c r="DI82" s="302">
        <f>DB82/'Кол-во учащихся ОУ'!D86</f>
        <v>0.18036529680365296</v>
      </c>
      <c r="DJ82" s="346">
        <f t="shared" si="122"/>
        <v>0.15285221418959088</v>
      </c>
    </row>
    <row r="83" spans="1:114" ht="16.5" customHeight="1" thickBot="1" x14ac:dyDescent="0.3">
      <c r="A83" s="27"/>
      <c r="B83" s="49"/>
      <c r="C83" s="366" t="s">
        <v>53</v>
      </c>
      <c r="D83" s="818">
        <f>SUM(D84:D114)</f>
        <v>30</v>
      </c>
      <c r="E83" s="819">
        <f t="shared" ref="E83:BP83" si="145">SUM(E84:E114)</f>
        <v>40</v>
      </c>
      <c r="F83" s="220">
        <f t="shared" si="145"/>
        <v>455</v>
      </c>
      <c r="G83" s="221">
        <f>SUM(G84:G114)</f>
        <v>28</v>
      </c>
      <c r="H83" s="531">
        <f t="shared" si="145"/>
        <v>8</v>
      </c>
      <c r="I83" s="220">
        <f t="shared" si="145"/>
        <v>0</v>
      </c>
      <c r="J83" s="220">
        <f t="shared" si="145"/>
        <v>74</v>
      </c>
      <c r="K83" s="249">
        <f t="shared" si="145"/>
        <v>19</v>
      </c>
      <c r="L83" s="531">
        <f t="shared" si="145"/>
        <v>3</v>
      </c>
      <c r="M83" s="602">
        <f t="shared" si="145"/>
        <v>0</v>
      </c>
      <c r="N83" s="602">
        <f t="shared" si="145"/>
        <v>9</v>
      </c>
      <c r="O83" s="249">
        <f t="shared" si="145"/>
        <v>8</v>
      </c>
      <c r="P83" s="784">
        <f t="shared" si="145"/>
        <v>0</v>
      </c>
      <c r="Q83" s="689">
        <f t="shared" si="145"/>
        <v>0</v>
      </c>
      <c r="R83" s="689">
        <f t="shared" si="145"/>
        <v>0</v>
      </c>
      <c r="S83" s="786">
        <f t="shared" si="145"/>
        <v>0</v>
      </c>
      <c r="T83" s="531">
        <f t="shared" si="145"/>
        <v>0</v>
      </c>
      <c r="U83" s="220">
        <f t="shared" si="145"/>
        <v>2</v>
      </c>
      <c r="V83" s="249">
        <f t="shared" si="145"/>
        <v>6</v>
      </c>
      <c r="W83" s="249">
        <f t="shared" si="145"/>
        <v>1</v>
      </c>
      <c r="X83" s="784">
        <f t="shared" si="145"/>
        <v>0</v>
      </c>
      <c r="Y83" s="689">
        <f t="shared" si="145"/>
        <v>0</v>
      </c>
      <c r="Z83" s="689">
        <f t="shared" si="145"/>
        <v>0</v>
      </c>
      <c r="AA83" s="786">
        <f t="shared" si="145"/>
        <v>0</v>
      </c>
      <c r="AB83" s="784">
        <f t="shared" si="145"/>
        <v>0</v>
      </c>
      <c r="AC83" s="689">
        <f t="shared" si="145"/>
        <v>0</v>
      </c>
      <c r="AD83" s="786">
        <f t="shared" si="145"/>
        <v>0</v>
      </c>
      <c r="AE83" s="786">
        <f t="shared" si="145"/>
        <v>0</v>
      </c>
      <c r="AF83" s="784">
        <f t="shared" si="145"/>
        <v>0</v>
      </c>
      <c r="AG83" s="689">
        <f t="shared" si="145"/>
        <v>0</v>
      </c>
      <c r="AH83" s="689">
        <f t="shared" si="145"/>
        <v>0</v>
      </c>
      <c r="AI83" s="786">
        <f t="shared" si="145"/>
        <v>0</v>
      </c>
      <c r="AJ83" s="531">
        <f t="shared" si="145"/>
        <v>0</v>
      </c>
      <c r="AK83" s="220">
        <f t="shared" si="145"/>
        <v>18</v>
      </c>
      <c r="AL83" s="249">
        <f t="shared" si="145"/>
        <v>60</v>
      </c>
      <c r="AM83" s="249">
        <f t="shared" si="145"/>
        <v>13</v>
      </c>
      <c r="AN83" s="788">
        <f t="shared" si="145"/>
        <v>1</v>
      </c>
      <c r="AO83" s="375">
        <f t="shared" si="145"/>
        <v>11</v>
      </c>
      <c r="AP83" s="375">
        <f t="shared" si="145"/>
        <v>69</v>
      </c>
      <c r="AQ83" s="781">
        <f t="shared" si="145"/>
        <v>29</v>
      </c>
      <c r="AR83" s="788">
        <f t="shared" si="145"/>
        <v>3</v>
      </c>
      <c r="AS83" s="375">
        <f t="shared" si="145"/>
        <v>22</v>
      </c>
      <c r="AT83" s="781">
        <f t="shared" si="145"/>
        <v>163</v>
      </c>
      <c r="AU83" s="781">
        <f t="shared" si="145"/>
        <v>16</v>
      </c>
      <c r="AV83" s="788">
        <f t="shared" si="145"/>
        <v>13</v>
      </c>
      <c r="AW83" s="375">
        <f t="shared" si="145"/>
        <v>16</v>
      </c>
      <c r="AX83" s="375">
        <f t="shared" si="145"/>
        <v>133</v>
      </c>
      <c r="AY83" s="781">
        <f t="shared" si="145"/>
        <v>8</v>
      </c>
      <c r="AZ83" s="788">
        <f t="shared" si="145"/>
        <v>2</v>
      </c>
      <c r="BA83" s="375">
        <f t="shared" si="145"/>
        <v>22</v>
      </c>
      <c r="BB83" s="375">
        <f t="shared" si="145"/>
        <v>88</v>
      </c>
      <c r="BC83" s="781">
        <f t="shared" si="145"/>
        <v>11</v>
      </c>
      <c r="BD83" s="636">
        <f t="shared" si="145"/>
        <v>0</v>
      </c>
      <c r="BE83" s="632">
        <f t="shared" si="145"/>
        <v>0</v>
      </c>
      <c r="BF83" s="632">
        <f t="shared" si="145"/>
        <v>0</v>
      </c>
      <c r="BG83" s="634">
        <f t="shared" si="145"/>
        <v>0</v>
      </c>
      <c r="BH83" s="788">
        <f t="shared" si="145"/>
        <v>3</v>
      </c>
      <c r="BI83" s="375">
        <f t="shared" si="145"/>
        <v>3</v>
      </c>
      <c r="BJ83" s="375">
        <f t="shared" si="145"/>
        <v>6</v>
      </c>
      <c r="BK83" s="781">
        <f t="shared" si="145"/>
        <v>4</v>
      </c>
      <c r="BL83" s="636">
        <f t="shared" si="145"/>
        <v>0</v>
      </c>
      <c r="BM83" s="632">
        <f t="shared" si="145"/>
        <v>0</v>
      </c>
      <c r="BN83" s="632">
        <f t="shared" si="145"/>
        <v>0</v>
      </c>
      <c r="BO83" s="634">
        <f t="shared" si="145"/>
        <v>0</v>
      </c>
      <c r="BP83" s="531">
        <f t="shared" si="145"/>
        <v>0</v>
      </c>
      <c r="BQ83" s="220">
        <f t="shared" ref="BQ83:CY83" si="146">SUM(BQ84:BQ114)</f>
        <v>0</v>
      </c>
      <c r="BR83" s="650">
        <f t="shared" si="146"/>
        <v>0</v>
      </c>
      <c r="BS83" s="249">
        <f t="shared" si="146"/>
        <v>0</v>
      </c>
      <c r="BT83" s="784">
        <f t="shared" si="146"/>
        <v>0</v>
      </c>
      <c r="BU83" s="689">
        <f t="shared" si="146"/>
        <v>0</v>
      </c>
      <c r="BV83" s="786">
        <f t="shared" si="146"/>
        <v>0</v>
      </c>
      <c r="BW83" s="786">
        <f t="shared" si="146"/>
        <v>0</v>
      </c>
      <c r="BX83" s="531">
        <f t="shared" si="146"/>
        <v>2</v>
      </c>
      <c r="BY83" s="220">
        <f t="shared" si="146"/>
        <v>27</v>
      </c>
      <c r="BZ83" s="220">
        <f t="shared" si="146"/>
        <v>148</v>
      </c>
      <c r="CA83" s="249">
        <f t="shared" si="146"/>
        <v>29</v>
      </c>
      <c r="CB83" s="531">
        <f t="shared" si="146"/>
        <v>1</v>
      </c>
      <c r="CC83" s="220">
        <f t="shared" si="146"/>
        <v>5</v>
      </c>
      <c r="CD83" s="249">
        <f t="shared" si="146"/>
        <v>15</v>
      </c>
      <c r="CE83" s="249">
        <f t="shared" si="146"/>
        <v>7</v>
      </c>
      <c r="CF83" s="531">
        <f t="shared" si="146"/>
        <v>0</v>
      </c>
      <c r="CG83" s="220">
        <f t="shared" si="146"/>
        <v>2</v>
      </c>
      <c r="CH83" s="220">
        <f t="shared" si="146"/>
        <v>3</v>
      </c>
      <c r="CI83" s="249">
        <f t="shared" si="146"/>
        <v>3</v>
      </c>
      <c r="CJ83" s="636">
        <f t="shared" si="146"/>
        <v>0</v>
      </c>
      <c r="CK83" s="632">
        <f t="shared" si="146"/>
        <v>0</v>
      </c>
      <c r="CL83" s="634">
        <f t="shared" si="146"/>
        <v>0</v>
      </c>
      <c r="CM83" s="634">
        <f t="shared" si="146"/>
        <v>0</v>
      </c>
      <c r="CN83" s="531">
        <f t="shared" si="146"/>
        <v>10</v>
      </c>
      <c r="CO83" s="220">
        <f t="shared" si="146"/>
        <v>5</v>
      </c>
      <c r="CP83" s="220">
        <f t="shared" si="146"/>
        <v>15</v>
      </c>
      <c r="CQ83" s="249">
        <f t="shared" si="146"/>
        <v>11</v>
      </c>
      <c r="CR83" s="636">
        <f t="shared" si="146"/>
        <v>0</v>
      </c>
      <c r="CS83" s="632">
        <f t="shared" si="146"/>
        <v>0</v>
      </c>
      <c r="CT83" s="632">
        <f t="shared" si="146"/>
        <v>0</v>
      </c>
      <c r="CU83" s="786">
        <f t="shared" si="146"/>
        <v>0</v>
      </c>
      <c r="CV83" s="531">
        <f t="shared" si="146"/>
        <v>0</v>
      </c>
      <c r="CW83" s="220">
        <f t="shared" si="146"/>
        <v>0</v>
      </c>
      <c r="CX83" s="220">
        <f t="shared" si="146"/>
        <v>1815</v>
      </c>
      <c r="CY83" s="249">
        <f t="shared" si="146"/>
        <v>9</v>
      </c>
      <c r="CZ83" s="210">
        <f t="shared" si="106"/>
        <v>76</v>
      </c>
      <c r="DA83" s="211">
        <f t="shared" si="107"/>
        <v>173</v>
      </c>
      <c r="DB83" s="255">
        <f>SUM(DB84:DB114)</f>
        <v>3059</v>
      </c>
      <c r="DC83" s="256">
        <f>(G83+K83+O83+S83+W83+AA83+AE83+AI83+AM83+AQ83+AU83+AY83+BC83+BG83+BK83+BO83+BS83+BW83+CA83+CE83+CI83+CM83+CQ83+CU83+CY83)/$B$2/A113</f>
        <v>0.40833333333333333</v>
      </c>
      <c r="DD83" s="258"/>
      <c r="DE83" s="256">
        <f>DB83/$DB$125/A114</f>
        <v>0.5335473500115494</v>
      </c>
      <c r="DF83" s="259"/>
      <c r="DG83" s="256">
        <f t="shared" si="105"/>
        <v>8.1399150049035626E-2</v>
      </c>
      <c r="DH83" s="259"/>
      <c r="DI83" s="256">
        <f>DB83/'Кол-во учащихся ОУ'!E87</f>
        <v>7.9258971369348355E-2</v>
      </c>
      <c r="DJ83" s="259"/>
    </row>
    <row r="84" spans="1:114" ht="16.5" customHeight="1" x14ac:dyDescent="0.25">
      <c r="A84" s="19">
        <v>1</v>
      </c>
      <c r="B84" s="16">
        <v>60010</v>
      </c>
      <c r="C84" s="813" t="s">
        <v>54</v>
      </c>
      <c r="D84" s="839">
        <v>0</v>
      </c>
      <c r="E84" s="840">
        <v>1</v>
      </c>
      <c r="F84" s="840">
        <v>7</v>
      </c>
      <c r="G84" s="293">
        <f t="shared" ref="G84:G112" si="147">IF(F84&gt;0,1,0)</f>
        <v>1</v>
      </c>
      <c r="H84" s="870">
        <v>1</v>
      </c>
      <c r="I84" s="871">
        <v>0</v>
      </c>
      <c r="J84" s="871">
        <v>1</v>
      </c>
      <c r="K84" s="293">
        <f t="shared" si="124"/>
        <v>1</v>
      </c>
      <c r="L84" s="942"/>
      <c r="M84" s="943"/>
      <c r="N84" s="943"/>
      <c r="O84" s="293">
        <f t="shared" ref="O84:O112" si="148">IF(N84&gt;0,1,0)</f>
        <v>0</v>
      </c>
      <c r="P84" s="281"/>
      <c r="Q84" s="282"/>
      <c r="R84" s="282"/>
      <c r="S84" s="293">
        <f t="shared" si="125"/>
        <v>0</v>
      </c>
      <c r="T84" s="967"/>
      <c r="U84" s="968"/>
      <c r="V84" s="968"/>
      <c r="W84" s="293">
        <f t="shared" ref="W84:W112" si="149">IF(V84&gt;0,1,0)</f>
        <v>0</v>
      </c>
      <c r="X84" s="281"/>
      <c r="Y84" s="282"/>
      <c r="Z84" s="282"/>
      <c r="AA84" s="293">
        <f t="shared" ref="AA84:AA112" si="150">IF(Z84&gt;0,1,0)</f>
        <v>0</v>
      </c>
      <c r="AB84" s="281"/>
      <c r="AC84" s="282"/>
      <c r="AD84" s="282"/>
      <c r="AE84" s="293">
        <f t="shared" si="126"/>
        <v>0</v>
      </c>
      <c r="AF84" s="281"/>
      <c r="AG84" s="282"/>
      <c r="AH84" s="282"/>
      <c r="AI84" s="293">
        <f t="shared" si="127"/>
        <v>0</v>
      </c>
      <c r="AJ84" s="1005"/>
      <c r="AK84" s="1006"/>
      <c r="AL84" s="1006"/>
      <c r="AM84" s="293">
        <f t="shared" si="128"/>
        <v>0</v>
      </c>
      <c r="AN84" s="1053">
        <v>0</v>
      </c>
      <c r="AO84" s="1054">
        <v>2</v>
      </c>
      <c r="AP84" s="1054">
        <v>3</v>
      </c>
      <c r="AQ84" s="293">
        <f t="shared" si="129"/>
        <v>1</v>
      </c>
      <c r="AR84" s="1077"/>
      <c r="AS84" s="1078"/>
      <c r="AT84" s="1078"/>
      <c r="AU84" s="293">
        <f t="shared" si="130"/>
        <v>0</v>
      </c>
      <c r="AV84" s="1135"/>
      <c r="AW84" s="1136"/>
      <c r="AX84" s="1136"/>
      <c r="AY84" s="293">
        <f t="shared" si="131"/>
        <v>0</v>
      </c>
      <c r="AZ84" s="1159"/>
      <c r="BA84" s="1160"/>
      <c r="BB84" s="1160"/>
      <c r="BC84" s="293">
        <f t="shared" ref="BC84:BC112" si="151">IF(BB84&gt;0,1,0)</f>
        <v>0</v>
      </c>
      <c r="BD84" s="595"/>
      <c r="BE84" s="592"/>
      <c r="BF84" s="592"/>
      <c r="BG84" s="618">
        <f t="shared" si="132"/>
        <v>0</v>
      </c>
      <c r="BH84" s="1223"/>
      <c r="BI84" s="1224"/>
      <c r="BJ84" s="1224"/>
      <c r="BK84" s="328">
        <f t="shared" ref="BK84:BK112" si="152">IF(BJ84&gt;0,1,0)</f>
        <v>0</v>
      </c>
      <c r="BL84" s="591"/>
      <c r="BM84" s="592"/>
      <c r="BN84" s="592"/>
      <c r="BO84" s="619">
        <f t="shared" si="133"/>
        <v>0</v>
      </c>
      <c r="BP84" s="291"/>
      <c r="BQ84" s="292"/>
      <c r="BR84" s="292"/>
      <c r="BS84" s="293">
        <f t="shared" si="134"/>
        <v>0</v>
      </c>
      <c r="BT84" s="682"/>
      <c r="BU84" s="683"/>
      <c r="BV84" s="683"/>
      <c r="BW84" s="293">
        <f t="shared" si="135"/>
        <v>0</v>
      </c>
      <c r="BX84" s="1300">
        <v>0</v>
      </c>
      <c r="BY84" s="1301">
        <v>0</v>
      </c>
      <c r="BZ84" s="1301">
        <v>4</v>
      </c>
      <c r="CA84" s="293">
        <f t="shared" ref="CA84:CA91" si="153">IF(BZ84&gt;0,1,0)</f>
        <v>1</v>
      </c>
      <c r="CB84" s="1323"/>
      <c r="CC84" s="1324"/>
      <c r="CD84" s="1324"/>
      <c r="CE84" s="293">
        <f t="shared" si="137"/>
        <v>0</v>
      </c>
      <c r="CF84" s="1383"/>
      <c r="CG84" s="1384"/>
      <c r="CH84" s="1384"/>
      <c r="CI84" s="293">
        <f t="shared" si="138"/>
        <v>0</v>
      </c>
      <c r="CJ84" s="595"/>
      <c r="CK84" s="592"/>
      <c r="CL84" s="592"/>
      <c r="CM84" s="618">
        <f t="shared" si="139"/>
        <v>0</v>
      </c>
      <c r="CN84" s="1391"/>
      <c r="CO84" s="1392"/>
      <c r="CP84" s="1392"/>
      <c r="CQ84" s="293">
        <f t="shared" si="140"/>
        <v>0</v>
      </c>
      <c r="CR84" s="590"/>
      <c r="CS84" s="594"/>
      <c r="CT84" s="594"/>
      <c r="CU84" s="293">
        <f t="shared" si="141"/>
        <v>0</v>
      </c>
      <c r="CV84" s="1436"/>
      <c r="CW84" s="1437"/>
      <c r="CX84" s="1437"/>
      <c r="CY84" s="294">
        <f t="shared" ref="CY84:CY91" si="154">IF(CX84&gt;0,1,0)</f>
        <v>0</v>
      </c>
      <c r="CZ84" s="297">
        <f t="shared" si="106"/>
        <v>1</v>
      </c>
      <c r="DA84" s="298">
        <f t="shared" si="107"/>
        <v>3</v>
      </c>
      <c r="DB84" s="299">
        <f t="shared" si="107"/>
        <v>15</v>
      </c>
      <c r="DC84" s="300">
        <f t="shared" si="108"/>
        <v>0.25</v>
      </c>
      <c r="DD84" s="301">
        <f t="shared" ref="DD84:DD114" si="155">$DC$125</f>
        <v>0.37894144144144143</v>
      </c>
      <c r="DE84" s="302">
        <f t="shared" ref="DE84:DE113" si="156">DB84/$DB$125</f>
        <v>8.1104778605874617E-2</v>
      </c>
      <c r="DF84" s="303">
        <f t="shared" ref="DF84:DF114" si="157">$DE$125</f>
        <v>1</v>
      </c>
      <c r="DG84" s="302">
        <f t="shared" si="105"/>
        <v>0.26666666666666666</v>
      </c>
      <c r="DH84" s="303">
        <f t="shared" ref="DH84:DH114" si="158">$DG$125</f>
        <v>0.10811016479382828</v>
      </c>
      <c r="DI84" s="302">
        <f>DB84/'Кол-во учащихся ОУ'!D88</f>
        <v>1.7084282460136675E-2</v>
      </c>
      <c r="DJ84" s="303">
        <f t="shared" ref="DJ84:DJ114" si="159">$DI$125</f>
        <v>0.15285221418959088</v>
      </c>
    </row>
    <row r="85" spans="1:114" ht="16.5" customHeight="1" x14ac:dyDescent="0.25">
      <c r="A85" s="19">
        <v>2</v>
      </c>
      <c r="B85" s="16">
        <v>60020</v>
      </c>
      <c r="C85" s="813" t="s">
        <v>55</v>
      </c>
      <c r="D85" s="837">
        <v>0</v>
      </c>
      <c r="E85" s="838">
        <v>0</v>
      </c>
      <c r="F85" s="838">
        <v>1</v>
      </c>
      <c r="G85" s="306">
        <f t="shared" si="147"/>
        <v>1</v>
      </c>
      <c r="H85" s="868"/>
      <c r="I85" s="869"/>
      <c r="J85" s="869"/>
      <c r="K85" s="306">
        <f t="shared" si="124"/>
        <v>0</v>
      </c>
      <c r="L85" s="940"/>
      <c r="M85" s="941"/>
      <c r="N85" s="941"/>
      <c r="O85" s="306">
        <f t="shared" si="148"/>
        <v>0</v>
      </c>
      <c r="P85" s="548"/>
      <c r="Q85" s="549"/>
      <c r="R85" s="549"/>
      <c r="S85" s="306">
        <f t="shared" si="125"/>
        <v>0</v>
      </c>
      <c r="T85" s="965"/>
      <c r="U85" s="966"/>
      <c r="V85" s="966"/>
      <c r="W85" s="306">
        <f t="shared" si="149"/>
        <v>0</v>
      </c>
      <c r="X85" s="548"/>
      <c r="Y85" s="549"/>
      <c r="Z85" s="549"/>
      <c r="AA85" s="306">
        <f t="shared" si="150"/>
        <v>0</v>
      </c>
      <c r="AB85" s="548"/>
      <c r="AC85" s="549"/>
      <c r="AD85" s="549"/>
      <c r="AE85" s="306">
        <f t="shared" si="126"/>
        <v>0</v>
      </c>
      <c r="AF85" s="548"/>
      <c r="AG85" s="549"/>
      <c r="AH85" s="549"/>
      <c r="AI85" s="306">
        <f t="shared" si="127"/>
        <v>0</v>
      </c>
      <c r="AJ85" s="1003"/>
      <c r="AK85" s="1004"/>
      <c r="AL85" s="1004"/>
      <c r="AM85" s="306">
        <f t="shared" si="128"/>
        <v>0</v>
      </c>
      <c r="AN85" s="1051">
        <v>0</v>
      </c>
      <c r="AO85" s="1052">
        <v>0</v>
      </c>
      <c r="AP85" s="1052">
        <v>2</v>
      </c>
      <c r="AQ85" s="306">
        <f t="shared" si="129"/>
        <v>1</v>
      </c>
      <c r="AR85" s="1075"/>
      <c r="AS85" s="1076"/>
      <c r="AT85" s="1076"/>
      <c r="AU85" s="306">
        <f t="shared" si="130"/>
        <v>0</v>
      </c>
      <c r="AV85" s="1133"/>
      <c r="AW85" s="1134"/>
      <c r="AX85" s="1134"/>
      <c r="AY85" s="306">
        <f t="shared" si="131"/>
        <v>0</v>
      </c>
      <c r="AZ85" s="1157">
        <v>0</v>
      </c>
      <c r="BA85" s="1158">
        <v>0</v>
      </c>
      <c r="BB85" s="1158">
        <v>4</v>
      </c>
      <c r="BC85" s="306">
        <f t="shared" si="151"/>
        <v>1</v>
      </c>
      <c r="BD85" s="590"/>
      <c r="BE85" s="594"/>
      <c r="BF85" s="594"/>
      <c r="BG85" s="596">
        <f t="shared" si="132"/>
        <v>0</v>
      </c>
      <c r="BH85" s="1221"/>
      <c r="BI85" s="1222"/>
      <c r="BJ85" s="1222"/>
      <c r="BK85" s="306">
        <f t="shared" si="152"/>
        <v>0</v>
      </c>
      <c r="BL85" s="597"/>
      <c r="BM85" s="594"/>
      <c r="BN85" s="594"/>
      <c r="BO85" s="593">
        <f t="shared" si="133"/>
        <v>0</v>
      </c>
      <c r="BP85" s="304"/>
      <c r="BQ85" s="305"/>
      <c r="BR85" s="305"/>
      <c r="BS85" s="306">
        <f t="shared" si="134"/>
        <v>0</v>
      </c>
      <c r="BT85" s="691"/>
      <c r="BU85" s="692"/>
      <c r="BV85" s="692"/>
      <c r="BW85" s="306">
        <f t="shared" si="135"/>
        <v>0</v>
      </c>
      <c r="BX85" s="1298"/>
      <c r="BY85" s="1299"/>
      <c r="BZ85" s="1299"/>
      <c r="CA85" s="306">
        <f t="shared" si="153"/>
        <v>0</v>
      </c>
      <c r="CB85" s="1323"/>
      <c r="CC85" s="1324"/>
      <c r="CD85" s="1324"/>
      <c r="CE85" s="306">
        <f t="shared" si="137"/>
        <v>0</v>
      </c>
      <c r="CF85" s="1381"/>
      <c r="CG85" s="1382"/>
      <c r="CH85" s="1382"/>
      <c r="CI85" s="306">
        <f t="shared" si="138"/>
        <v>0</v>
      </c>
      <c r="CJ85" s="595"/>
      <c r="CK85" s="592"/>
      <c r="CL85" s="592"/>
      <c r="CM85" s="596">
        <f t="shared" si="139"/>
        <v>0</v>
      </c>
      <c r="CN85" s="1391"/>
      <c r="CO85" s="1392"/>
      <c r="CP85" s="1392"/>
      <c r="CQ85" s="306">
        <f t="shared" si="140"/>
        <v>0</v>
      </c>
      <c r="CR85" s="590"/>
      <c r="CS85" s="594"/>
      <c r="CT85" s="594"/>
      <c r="CU85" s="306">
        <f t="shared" si="141"/>
        <v>0</v>
      </c>
      <c r="CV85" s="1434"/>
      <c r="CW85" s="1435"/>
      <c r="CX85" s="1435"/>
      <c r="CY85" s="307">
        <f t="shared" si="154"/>
        <v>0</v>
      </c>
      <c r="CZ85" s="308">
        <f t="shared" si="106"/>
        <v>0</v>
      </c>
      <c r="DA85" s="309">
        <f t="shared" si="107"/>
        <v>0</v>
      </c>
      <c r="DB85" s="310">
        <f t="shared" si="107"/>
        <v>7</v>
      </c>
      <c r="DC85" s="311">
        <f t="shared" si="108"/>
        <v>0.1875</v>
      </c>
      <c r="DD85" s="312">
        <f t="shared" si="155"/>
        <v>0.37894144144144143</v>
      </c>
      <c r="DE85" s="313">
        <f t="shared" si="156"/>
        <v>3.7848896682741488E-2</v>
      </c>
      <c r="DF85" s="314">
        <f t="shared" si="157"/>
        <v>1</v>
      </c>
      <c r="DG85" s="313">
        <f t="shared" si="105"/>
        <v>0</v>
      </c>
      <c r="DH85" s="314">
        <f t="shared" si="158"/>
        <v>0.10811016479382828</v>
      </c>
      <c r="DI85" s="302">
        <f>DB85/'Кол-во учащихся ОУ'!D89</f>
        <v>1.1345218800648298E-2</v>
      </c>
      <c r="DJ85" s="303">
        <f t="shared" si="159"/>
        <v>0.15285221418959088</v>
      </c>
    </row>
    <row r="86" spans="1:114" ht="16.5" customHeight="1" x14ac:dyDescent="0.25">
      <c r="A86" s="19">
        <v>3</v>
      </c>
      <c r="B86" s="16">
        <v>60050</v>
      </c>
      <c r="C86" s="813" t="s">
        <v>57</v>
      </c>
      <c r="D86" s="837">
        <v>0</v>
      </c>
      <c r="E86" s="838">
        <v>1</v>
      </c>
      <c r="F86" s="838">
        <v>10</v>
      </c>
      <c r="G86" s="306">
        <f t="shared" si="147"/>
        <v>1</v>
      </c>
      <c r="H86" s="868"/>
      <c r="I86" s="869"/>
      <c r="J86" s="869"/>
      <c r="K86" s="306">
        <f t="shared" si="124"/>
        <v>0</v>
      </c>
      <c r="L86" s="940"/>
      <c r="M86" s="941"/>
      <c r="N86" s="941"/>
      <c r="O86" s="306">
        <f t="shared" si="148"/>
        <v>0</v>
      </c>
      <c r="P86" s="548"/>
      <c r="Q86" s="549"/>
      <c r="R86" s="549"/>
      <c r="S86" s="306">
        <f t="shared" si="125"/>
        <v>0</v>
      </c>
      <c r="T86" s="965"/>
      <c r="U86" s="966"/>
      <c r="V86" s="966"/>
      <c r="W86" s="306">
        <f t="shared" si="149"/>
        <v>0</v>
      </c>
      <c r="X86" s="548"/>
      <c r="Y86" s="549"/>
      <c r="Z86" s="549"/>
      <c r="AA86" s="306">
        <f t="shared" si="150"/>
        <v>0</v>
      </c>
      <c r="AB86" s="548"/>
      <c r="AC86" s="549"/>
      <c r="AD86" s="549"/>
      <c r="AE86" s="306">
        <f t="shared" si="126"/>
        <v>0</v>
      </c>
      <c r="AF86" s="548"/>
      <c r="AG86" s="549"/>
      <c r="AH86" s="549"/>
      <c r="AI86" s="306">
        <f t="shared" si="127"/>
        <v>0</v>
      </c>
      <c r="AJ86" s="1003"/>
      <c r="AK86" s="1004"/>
      <c r="AL86" s="1004"/>
      <c r="AM86" s="306">
        <f t="shared" si="128"/>
        <v>0</v>
      </c>
      <c r="AN86" s="1051">
        <v>0</v>
      </c>
      <c r="AO86" s="1052">
        <v>0</v>
      </c>
      <c r="AP86" s="1052">
        <v>4</v>
      </c>
      <c r="AQ86" s="306">
        <f t="shared" si="129"/>
        <v>1</v>
      </c>
      <c r="AR86" s="1075"/>
      <c r="AS86" s="1076"/>
      <c r="AT86" s="1076"/>
      <c r="AU86" s="306">
        <f t="shared" si="130"/>
        <v>0</v>
      </c>
      <c r="AV86" s="1133"/>
      <c r="AW86" s="1134"/>
      <c r="AX86" s="1134"/>
      <c r="AY86" s="306">
        <f t="shared" si="131"/>
        <v>0</v>
      </c>
      <c r="AZ86" s="1157"/>
      <c r="BA86" s="1158"/>
      <c r="BB86" s="1158"/>
      <c r="BC86" s="306">
        <f t="shared" si="151"/>
        <v>0</v>
      </c>
      <c r="BD86" s="590"/>
      <c r="BE86" s="594"/>
      <c r="BF86" s="594"/>
      <c r="BG86" s="596">
        <f t="shared" si="132"/>
        <v>0</v>
      </c>
      <c r="BH86" s="1221"/>
      <c r="BI86" s="1222"/>
      <c r="BJ86" s="1222"/>
      <c r="BK86" s="306">
        <f t="shared" si="152"/>
        <v>0</v>
      </c>
      <c r="BL86" s="597"/>
      <c r="BM86" s="594"/>
      <c r="BN86" s="594"/>
      <c r="BO86" s="593">
        <f t="shared" si="133"/>
        <v>0</v>
      </c>
      <c r="BP86" s="304"/>
      <c r="BQ86" s="305"/>
      <c r="BR86" s="305"/>
      <c r="BS86" s="306">
        <f t="shared" si="134"/>
        <v>0</v>
      </c>
      <c r="BT86" s="691"/>
      <c r="BU86" s="692"/>
      <c r="BV86" s="692"/>
      <c r="BW86" s="306">
        <f t="shared" si="135"/>
        <v>0</v>
      </c>
      <c r="BX86" s="1298">
        <v>1</v>
      </c>
      <c r="BY86" s="1299">
        <v>1</v>
      </c>
      <c r="BZ86" s="1299">
        <v>5</v>
      </c>
      <c r="CA86" s="306">
        <f t="shared" si="153"/>
        <v>1</v>
      </c>
      <c r="CB86" s="1323"/>
      <c r="CC86" s="1324"/>
      <c r="CD86" s="1324"/>
      <c r="CE86" s="306">
        <f t="shared" si="137"/>
        <v>0</v>
      </c>
      <c r="CF86" s="1381"/>
      <c r="CG86" s="1382"/>
      <c r="CH86" s="1382"/>
      <c r="CI86" s="306">
        <f t="shared" si="138"/>
        <v>0</v>
      </c>
      <c r="CJ86" s="595"/>
      <c r="CK86" s="592"/>
      <c r="CL86" s="592"/>
      <c r="CM86" s="596">
        <f t="shared" si="139"/>
        <v>0</v>
      </c>
      <c r="CN86" s="1391"/>
      <c r="CO86" s="1392"/>
      <c r="CP86" s="1392"/>
      <c r="CQ86" s="306">
        <f t="shared" si="140"/>
        <v>0</v>
      </c>
      <c r="CR86" s="590"/>
      <c r="CS86" s="594"/>
      <c r="CT86" s="594"/>
      <c r="CU86" s="306">
        <f t="shared" si="141"/>
        <v>0</v>
      </c>
      <c r="CV86" s="1434"/>
      <c r="CW86" s="1435"/>
      <c r="CX86" s="1435"/>
      <c r="CY86" s="307">
        <f t="shared" si="154"/>
        <v>0</v>
      </c>
      <c r="CZ86" s="308">
        <f t="shared" si="106"/>
        <v>1</v>
      </c>
      <c r="DA86" s="309">
        <f t="shared" si="107"/>
        <v>2</v>
      </c>
      <c r="DB86" s="310">
        <f t="shared" si="107"/>
        <v>19</v>
      </c>
      <c r="DC86" s="311">
        <f t="shared" si="108"/>
        <v>0.1875</v>
      </c>
      <c r="DD86" s="312">
        <f t="shared" si="155"/>
        <v>0.37894144144144143</v>
      </c>
      <c r="DE86" s="313">
        <f t="shared" si="156"/>
        <v>0.10273271956744119</v>
      </c>
      <c r="DF86" s="314">
        <f t="shared" si="157"/>
        <v>1</v>
      </c>
      <c r="DG86" s="313">
        <f t="shared" si="105"/>
        <v>0.15789473684210525</v>
      </c>
      <c r="DH86" s="314">
        <f t="shared" si="158"/>
        <v>0.10811016479382828</v>
      </c>
      <c r="DI86" s="302">
        <f>DB86/'Кол-во учащихся ОУ'!D90</f>
        <v>1.7415215398716773E-2</v>
      </c>
      <c r="DJ86" s="303">
        <f t="shared" si="159"/>
        <v>0.15285221418959088</v>
      </c>
    </row>
    <row r="87" spans="1:114" ht="16.5" customHeight="1" x14ac:dyDescent="0.25">
      <c r="A87" s="19">
        <v>4</v>
      </c>
      <c r="B87" s="16">
        <v>60070</v>
      </c>
      <c r="C87" s="813" t="s">
        <v>45</v>
      </c>
      <c r="D87" s="837">
        <v>4</v>
      </c>
      <c r="E87" s="838">
        <v>2</v>
      </c>
      <c r="F87" s="838">
        <v>32</v>
      </c>
      <c r="G87" s="306">
        <f t="shared" si="147"/>
        <v>1</v>
      </c>
      <c r="H87" s="868">
        <v>1</v>
      </c>
      <c r="I87" s="869">
        <v>0</v>
      </c>
      <c r="J87" s="869">
        <v>7</v>
      </c>
      <c r="K87" s="306">
        <f t="shared" si="124"/>
        <v>1</v>
      </c>
      <c r="L87" s="940">
        <v>0</v>
      </c>
      <c r="M87" s="941">
        <v>0</v>
      </c>
      <c r="N87" s="941">
        <v>1</v>
      </c>
      <c r="O87" s="306">
        <f t="shared" si="148"/>
        <v>1</v>
      </c>
      <c r="P87" s="548"/>
      <c r="Q87" s="549"/>
      <c r="R87" s="549"/>
      <c r="S87" s="306">
        <f t="shared" si="125"/>
        <v>0</v>
      </c>
      <c r="T87" s="965"/>
      <c r="U87" s="966"/>
      <c r="V87" s="966"/>
      <c r="W87" s="306">
        <f t="shared" si="149"/>
        <v>0</v>
      </c>
      <c r="X87" s="548"/>
      <c r="Y87" s="549"/>
      <c r="Z87" s="549"/>
      <c r="AA87" s="306">
        <f t="shared" si="150"/>
        <v>0</v>
      </c>
      <c r="AB87" s="548"/>
      <c r="AC87" s="549"/>
      <c r="AD87" s="549"/>
      <c r="AE87" s="306">
        <f t="shared" si="126"/>
        <v>0</v>
      </c>
      <c r="AF87" s="548"/>
      <c r="AG87" s="549"/>
      <c r="AH87" s="549"/>
      <c r="AI87" s="306">
        <f t="shared" si="127"/>
        <v>0</v>
      </c>
      <c r="AJ87" s="1003">
        <v>0</v>
      </c>
      <c r="AK87" s="1004">
        <v>4</v>
      </c>
      <c r="AL87" s="1004">
        <v>8</v>
      </c>
      <c r="AM87" s="306">
        <f t="shared" si="128"/>
        <v>1</v>
      </c>
      <c r="AN87" s="1051">
        <v>0</v>
      </c>
      <c r="AO87" s="1052">
        <v>0</v>
      </c>
      <c r="AP87" s="1052">
        <v>2</v>
      </c>
      <c r="AQ87" s="306">
        <f t="shared" si="129"/>
        <v>1</v>
      </c>
      <c r="AR87" s="1075">
        <v>0</v>
      </c>
      <c r="AS87" s="1076">
        <v>3</v>
      </c>
      <c r="AT87" s="1076">
        <v>30</v>
      </c>
      <c r="AU87" s="306">
        <f t="shared" si="130"/>
        <v>1</v>
      </c>
      <c r="AV87" s="1133">
        <v>1</v>
      </c>
      <c r="AW87" s="1134">
        <v>2</v>
      </c>
      <c r="AX87" s="1134">
        <v>21</v>
      </c>
      <c r="AY87" s="306">
        <f t="shared" si="131"/>
        <v>1</v>
      </c>
      <c r="AZ87" s="1157"/>
      <c r="BA87" s="1158"/>
      <c r="BB87" s="1158"/>
      <c r="BC87" s="306">
        <f t="shared" si="151"/>
        <v>0</v>
      </c>
      <c r="BD87" s="590"/>
      <c r="BE87" s="594"/>
      <c r="BF87" s="594"/>
      <c r="BG87" s="596">
        <f t="shared" si="132"/>
        <v>0</v>
      </c>
      <c r="BH87" s="1221">
        <v>2</v>
      </c>
      <c r="BI87" s="1222">
        <v>1</v>
      </c>
      <c r="BJ87" s="1222">
        <v>3</v>
      </c>
      <c r="BK87" s="306">
        <f t="shared" si="152"/>
        <v>1</v>
      </c>
      <c r="BL87" s="597"/>
      <c r="BM87" s="594"/>
      <c r="BN87" s="594"/>
      <c r="BO87" s="593">
        <f t="shared" si="133"/>
        <v>0</v>
      </c>
      <c r="BP87" s="304"/>
      <c r="BQ87" s="305"/>
      <c r="BR87" s="305"/>
      <c r="BS87" s="306">
        <f t="shared" si="134"/>
        <v>0</v>
      </c>
      <c r="BT87" s="691"/>
      <c r="BU87" s="692"/>
      <c r="BV87" s="692"/>
      <c r="BW87" s="306">
        <f t="shared" si="135"/>
        <v>0</v>
      </c>
      <c r="BX87" s="1298">
        <v>0</v>
      </c>
      <c r="BY87" s="1299">
        <v>3</v>
      </c>
      <c r="BZ87" s="1299">
        <v>7</v>
      </c>
      <c r="CA87" s="306">
        <f t="shared" si="153"/>
        <v>1</v>
      </c>
      <c r="CB87" s="1323"/>
      <c r="CC87" s="1324"/>
      <c r="CD87" s="1324"/>
      <c r="CE87" s="306">
        <f t="shared" si="137"/>
        <v>0</v>
      </c>
      <c r="CF87" s="1381"/>
      <c r="CG87" s="1382"/>
      <c r="CH87" s="1382"/>
      <c r="CI87" s="306">
        <f t="shared" si="138"/>
        <v>0</v>
      </c>
      <c r="CJ87" s="595"/>
      <c r="CK87" s="592"/>
      <c r="CL87" s="592"/>
      <c r="CM87" s="596">
        <f t="shared" si="139"/>
        <v>0</v>
      </c>
      <c r="CN87" s="1391">
        <v>2</v>
      </c>
      <c r="CO87" s="1392">
        <v>1</v>
      </c>
      <c r="CP87" s="1392">
        <v>3</v>
      </c>
      <c r="CQ87" s="306">
        <f t="shared" si="140"/>
        <v>1</v>
      </c>
      <c r="CR87" s="590"/>
      <c r="CS87" s="594"/>
      <c r="CT87" s="594"/>
      <c r="CU87" s="306">
        <f t="shared" si="141"/>
        <v>0</v>
      </c>
      <c r="CV87" s="1436"/>
      <c r="CW87" s="1437"/>
      <c r="CX87" s="1437"/>
      <c r="CY87" s="307">
        <f t="shared" si="154"/>
        <v>0</v>
      </c>
      <c r="CZ87" s="308">
        <f t="shared" si="106"/>
        <v>10</v>
      </c>
      <c r="DA87" s="309">
        <f t="shared" si="107"/>
        <v>16</v>
      </c>
      <c r="DB87" s="310">
        <f t="shared" si="107"/>
        <v>114</v>
      </c>
      <c r="DC87" s="311">
        <f t="shared" si="108"/>
        <v>0.625</v>
      </c>
      <c r="DD87" s="312">
        <f t="shared" si="155"/>
        <v>0.37894144144144143</v>
      </c>
      <c r="DE87" s="313">
        <f t="shared" si="156"/>
        <v>0.61639631740464706</v>
      </c>
      <c r="DF87" s="314">
        <f t="shared" si="157"/>
        <v>1</v>
      </c>
      <c r="DG87" s="313">
        <f t="shared" si="105"/>
        <v>0.22807017543859648</v>
      </c>
      <c r="DH87" s="314">
        <f t="shared" si="158"/>
        <v>0.10811016479382828</v>
      </c>
      <c r="DI87" s="302">
        <f>DB87/'Кол-во учащихся ОУ'!D91</f>
        <v>9.4605809128630702E-2</v>
      </c>
      <c r="DJ87" s="303">
        <f t="shared" si="159"/>
        <v>0.15285221418959088</v>
      </c>
    </row>
    <row r="88" spans="1:114" ht="16.5" customHeight="1" x14ac:dyDescent="0.25">
      <c r="A88" s="19">
        <v>5</v>
      </c>
      <c r="B88" s="16">
        <v>60180</v>
      </c>
      <c r="C88" s="813" t="s">
        <v>4</v>
      </c>
      <c r="D88" s="837">
        <v>1</v>
      </c>
      <c r="E88" s="838">
        <v>1</v>
      </c>
      <c r="F88" s="838">
        <v>12</v>
      </c>
      <c r="G88" s="306">
        <f t="shared" si="147"/>
        <v>1</v>
      </c>
      <c r="H88" s="868">
        <v>1</v>
      </c>
      <c r="I88" s="869">
        <v>0</v>
      </c>
      <c r="J88" s="869">
        <v>5</v>
      </c>
      <c r="K88" s="306">
        <f t="shared" si="124"/>
        <v>1</v>
      </c>
      <c r="L88" s="940"/>
      <c r="M88" s="941"/>
      <c r="N88" s="941"/>
      <c r="O88" s="306">
        <f t="shared" si="148"/>
        <v>0</v>
      </c>
      <c r="P88" s="548"/>
      <c r="Q88" s="549"/>
      <c r="R88" s="549"/>
      <c r="S88" s="306">
        <f t="shared" si="125"/>
        <v>0</v>
      </c>
      <c r="T88" s="965"/>
      <c r="U88" s="966"/>
      <c r="V88" s="966"/>
      <c r="W88" s="306">
        <f t="shared" si="149"/>
        <v>0</v>
      </c>
      <c r="X88" s="548"/>
      <c r="Y88" s="549"/>
      <c r="Z88" s="549"/>
      <c r="AA88" s="306">
        <f t="shared" si="150"/>
        <v>0</v>
      </c>
      <c r="AB88" s="548"/>
      <c r="AC88" s="549"/>
      <c r="AD88" s="549"/>
      <c r="AE88" s="306">
        <f t="shared" si="126"/>
        <v>0</v>
      </c>
      <c r="AF88" s="548"/>
      <c r="AG88" s="549"/>
      <c r="AH88" s="549"/>
      <c r="AI88" s="306">
        <f t="shared" si="127"/>
        <v>0</v>
      </c>
      <c r="AJ88" s="1003"/>
      <c r="AK88" s="1004"/>
      <c r="AL88" s="1004"/>
      <c r="AM88" s="306">
        <f t="shared" si="128"/>
        <v>0</v>
      </c>
      <c r="AN88" s="1051">
        <v>0</v>
      </c>
      <c r="AO88" s="1052">
        <v>0</v>
      </c>
      <c r="AP88" s="1052">
        <v>2</v>
      </c>
      <c r="AQ88" s="306">
        <f t="shared" si="129"/>
        <v>1</v>
      </c>
      <c r="AR88" s="1075"/>
      <c r="AS88" s="1076"/>
      <c r="AT88" s="1076"/>
      <c r="AU88" s="306">
        <f t="shared" si="130"/>
        <v>0</v>
      </c>
      <c r="AV88" s="1133"/>
      <c r="AW88" s="1134"/>
      <c r="AX88" s="1134"/>
      <c r="AY88" s="306">
        <f t="shared" si="131"/>
        <v>0</v>
      </c>
      <c r="AZ88" s="1157"/>
      <c r="BA88" s="1158"/>
      <c r="BB88" s="1158"/>
      <c r="BC88" s="306">
        <f t="shared" si="151"/>
        <v>0</v>
      </c>
      <c r="BD88" s="590"/>
      <c r="BE88" s="594"/>
      <c r="BF88" s="594"/>
      <c r="BG88" s="596">
        <f t="shared" si="132"/>
        <v>0</v>
      </c>
      <c r="BH88" s="1221"/>
      <c r="BI88" s="1222"/>
      <c r="BJ88" s="1222"/>
      <c r="BK88" s="306">
        <f t="shared" si="152"/>
        <v>0</v>
      </c>
      <c r="BL88" s="597"/>
      <c r="BM88" s="594"/>
      <c r="BN88" s="594"/>
      <c r="BO88" s="593">
        <f t="shared" si="133"/>
        <v>0</v>
      </c>
      <c r="BP88" s="304"/>
      <c r="BQ88" s="305"/>
      <c r="BR88" s="305"/>
      <c r="BS88" s="306">
        <f t="shared" si="134"/>
        <v>0</v>
      </c>
      <c r="BT88" s="691"/>
      <c r="BU88" s="692"/>
      <c r="BV88" s="692"/>
      <c r="BW88" s="306">
        <f t="shared" si="135"/>
        <v>0</v>
      </c>
      <c r="BX88" s="1298">
        <v>0</v>
      </c>
      <c r="BY88" s="1299">
        <v>2</v>
      </c>
      <c r="BZ88" s="1299">
        <v>7</v>
      </c>
      <c r="CA88" s="306">
        <f t="shared" si="153"/>
        <v>1</v>
      </c>
      <c r="CB88" s="1323"/>
      <c r="CC88" s="1324"/>
      <c r="CD88" s="1324"/>
      <c r="CE88" s="306">
        <f t="shared" si="137"/>
        <v>0</v>
      </c>
      <c r="CF88" s="1381"/>
      <c r="CG88" s="1382"/>
      <c r="CH88" s="1382"/>
      <c r="CI88" s="306">
        <f t="shared" si="138"/>
        <v>0</v>
      </c>
      <c r="CJ88" s="595"/>
      <c r="CK88" s="592"/>
      <c r="CL88" s="592"/>
      <c r="CM88" s="596">
        <f t="shared" si="139"/>
        <v>0</v>
      </c>
      <c r="CN88" s="1389"/>
      <c r="CO88" s="1390"/>
      <c r="CP88" s="1390"/>
      <c r="CQ88" s="306">
        <f t="shared" si="140"/>
        <v>0</v>
      </c>
      <c r="CR88" s="590"/>
      <c r="CS88" s="594"/>
      <c r="CT88" s="594"/>
      <c r="CU88" s="306">
        <f t="shared" si="141"/>
        <v>0</v>
      </c>
      <c r="CV88" s="1436"/>
      <c r="CW88" s="1437"/>
      <c r="CX88" s="1437"/>
      <c r="CY88" s="307">
        <f t="shared" si="154"/>
        <v>0</v>
      </c>
      <c r="CZ88" s="308">
        <f t="shared" si="106"/>
        <v>2</v>
      </c>
      <c r="DA88" s="309">
        <f t="shared" si="107"/>
        <v>3</v>
      </c>
      <c r="DB88" s="310">
        <f t="shared" si="107"/>
        <v>26</v>
      </c>
      <c r="DC88" s="311">
        <f t="shared" si="108"/>
        <v>0.25</v>
      </c>
      <c r="DD88" s="312">
        <f t="shared" si="155"/>
        <v>0.37894144144144143</v>
      </c>
      <c r="DE88" s="313">
        <f t="shared" si="156"/>
        <v>0.14058161625018267</v>
      </c>
      <c r="DF88" s="314">
        <f t="shared" si="157"/>
        <v>1</v>
      </c>
      <c r="DG88" s="313">
        <f t="shared" si="105"/>
        <v>0.19230769230769232</v>
      </c>
      <c r="DH88" s="314">
        <f t="shared" si="158"/>
        <v>0.10811016479382828</v>
      </c>
      <c r="DI88" s="302">
        <f>DB88/'Кол-во учащихся ОУ'!D92</f>
        <v>1.8143754361479414E-2</v>
      </c>
      <c r="DJ88" s="303">
        <f t="shared" si="159"/>
        <v>0.15285221418959088</v>
      </c>
    </row>
    <row r="89" spans="1:114" ht="16.5" customHeight="1" x14ac:dyDescent="0.25">
      <c r="A89" s="651">
        <v>6</v>
      </c>
      <c r="B89" s="16">
        <v>60240</v>
      </c>
      <c r="C89" s="813" t="s">
        <v>46</v>
      </c>
      <c r="D89" s="841">
        <v>3</v>
      </c>
      <c r="E89" s="842">
        <v>3</v>
      </c>
      <c r="F89" s="842">
        <v>21</v>
      </c>
      <c r="G89" s="306">
        <f t="shared" si="147"/>
        <v>1</v>
      </c>
      <c r="H89" s="872">
        <v>0</v>
      </c>
      <c r="I89" s="873">
        <v>0</v>
      </c>
      <c r="J89" s="873">
        <v>10</v>
      </c>
      <c r="K89" s="306">
        <f t="shared" si="124"/>
        <v>1</v>
      </c>
      <c r="L89" s="944">
        <v>1</v>
      </c>
      <c r="M89" s="945">
        <v>0</v>
      </c>
      <c r="N89" s="945">
        <v>1</v>
      </c>
      <c r="O89" s="306">
        <f t="shared" si="148"/>
        <v>1</v>
      </c>
      <c r="P89" s="548"/>
      <c r="Q89" s="549"/>
      <c r="R89" s="549"/>
      <c r="S89" s="306">
        <f t="shared" si="125"/>
        <v>0</v>
      </c>
      <c r="T89" s="969"/>
      <c r="U89" s="970"/>
      <c r="V89" s="970"/>
      <c r="W89" s="306">
        <f t="shared" si="149"/>
        <v>0</v>
      </c>
      <c r="X89" s="548"/>
      <c r="Y89" s="549"/>
      <c r="Z89" s="549"/>
      <c r="AA89" s="306">
        <f t="shared" si="150"/>
        <v>0</v>
      </c>
      <c r="AB89" s="548"/>
      <c r="AC89" s="549"/>
      <c r="AD89" s="549"/>
      <c r="AE89" s="306">
        <f t="shared" si="126"/>
        <v>0</v>
      </c>
      <c r="AF89" s="304"/>
      <c r="AG89" s="305"/>
      <c r="AH89" s="305"/>
      <c r="AI89" s="306">
        <f t="shared" si="127"/>
        <v>0</v>
      </c>
      <c r="AJ89" s="1007"/>
      <c r="AK89" s="1008"/>
      <c r="AL89" s="1008"/>
      <c r="AM89" s="306">
        <f t="shared" si="128"/>
        <v>0</v>
      </c>
      <c r="AN89" s="1055">
        <v>0</v>
      </c>
      <c r="AO89" s="1056">
        <v>0</v>
      </c>
      <c r="AP89" s="1056">
        <v>2</v>
      </c>
      <c r="AQ89" s="306">
        <f t="shared" si="129"/>
        <v>1</v>
      </c>
      <c r="AR89" s="1079">
        <v>1</v>
      </c>
      <c r="AS89" s="1080">
        <v>1</v>
      </c>
      <c r="AT89" s="1080">
        <v>10</v>
      </c>
      <c r="AU89" s="306">
        <f t="shared" si="130"/>
        <v>1</v>
      </c>
      <c r="AV89" s="1137">
        <v>1</v>
      </c>
      <c r="AW89" s="1138">
        <v>3</v>
      </c>
      <c r="AX89" s="1138">
        <v>20</v>
      </c>
      <c r="AY89" s="306">
        <f t="shared" si="131"/>
        <v>1</v>
      </c>
      <c r="AZ89" s="1161"/>
      <c r="BA89" s="1162"/>
      <c r="BB89" s="1162"/>
      <c r="BC89" s="306">
        <f t="shared" si="151"/>
        <v>0</v>
      </c>
      <c r="BD89" s="590"/>
      <c r="BE89" s="594"/>
      <c r="BF89" s="594"/>
      <c r="BG89" s="596">
        <f t="shared" si="132"/>
        <v>0</v>
      </c>
      <c r="BH89" s="1225"/>
      <c r="BI89" s="1226"/>
      <c r="BJ89" s="1226"/>
      <c r="BK89" s="306">
        <f t="shared" si="152"/>
        <v>0</v>
      </c>
      <c r="BL89" s="597"/>
      <c r="BM89" s="594"/>
      <c r="BN89" s="594"/>
      <c r="BO89" s="593">
        <f t="shared" si="133"/>
        <v>0</v>
      </c>
      <c r="BP89" s="548"/>
      <c r="BQ89" s="549"/>
      <c r="BR89" s="549"/>
      <c r="BS89" s="306">
        <f t="shared" si="134"/>
        <v>0</v>
      </c>
      <c r="BT89" s="691"/>
      <c r="BU89" s="692"/>
      <c r="BV89" s="692"/>
      <c r="BW89" s="306">
        <f t="shared" si="135"/>
        <v>0</v>
      </c>
      <c r="BX89" s="1302">
        <v>0</v>
      </c>
      <c r="BY89" s="1303">
        <v>4</v>
      </c>
      <c r="BZ89" s="1303">
        <v>7</v>
      </c>
      <c r="CA89" s="306">
        <f t="shared" si="153"/>
        <v>1</v>
      </c>
      <c r="CB89" s="1328">
        <v>0</v>
      </c>
      <c r="CC89" s="1325">
        <v>2</v>
      </c>
      <c r="CD89" s="1325">
        <v>3</v>
      </c>
      <c r="CE89" s="306">
        <f t="shared" si="137"/>
        <v>1</v>
      </c>
      <c r="CF89" s="1385"/>
      <c r="CG89" s="1386"/>
      <c r="CH89" s="1386"/>
      <c r="CI89" s="306">
        <f t="shared" si="138"/>
        <v>0</v>
      </c>
      <c r="CJ89" s="595"/>
      <c r="CK89" s="592"/>
      <c r="CL89" s="592"/>
      <c r="CM89" s="596">
        <f t="shared" si="139"/>
        <v>0</v>
      </c>
      <c r="CN89" s="1394">
        <v>0</v>
      </c>
      <c r="CO89" s="1393">
        <v>1</v>
      </c>
      <c r="CP89" s="1393">
        <v>1</v>
      </c>
      <c r="CQ89" s="306">
        <f t="shared" si="140"/>
        <v>1</v>
      </c>
      <c r="CR89" s="590"/>
      <c r="CS89" s="594"/>
      <c r="CT89" s="594"/>
      <c r="CU89" s="306">
        <f t="shared" si="141"/>
        <v>0</v>
      </c>
      <c r="CV89" s="1438"/>
      <c r="CW89" s="1439"/>
      <c r="CX89" s="1439">
        <v>111</v>
      </c>
      <c r="CY89" s="307">
        <f t="shared" si="154"/>
        <v>1</v>
      </c>
      <c r="CZ89" s="308">
        <f t="shared" si="106"/>
        <v>6</v>
      </c>
      <c r="DA89" s="309">
        <f t="shared" si="107"/>
        <v>14</v>
      </c>
      <c r="DB89" s="310">
        <f t="shared" si="107"/>
        <v>186</v>
      </c>
      <c r="DC89" s="311">
        <f t="shared" si="108"/>
        <v>0.625</v>
      </c>
      <c r="DD89" s="312">
        <f t="shared" si="155"/>
        <v>0.37894144144144143</v>
      </c>
      <c r="DE89" s="313">
        <f t="shared" si="156"/>
        <v>1.0056992547128454</v>
      </c>
      <c r="DF89" s="314">
        <f t="shared" si="157"/>
        <v>1</v>
      </c>
      <c r="DG89" s="313">
        <f t="shared" si="105"/>
        <v>0.10752688172043011</v>
      </c>
      <c r="DH89" s="314">
        <f t="shared" si="158"/>
        <v>0.10811016479382828</v>
      </c>
      <c r="DI89" s="302">
        <f>DB89/'Кол-во учащихся ОУ'!D94</f>
        <v>0.10373675404350251</v>
      </c>
      <c r="DJ89" s="303">
        <f t="shared" si="159"/>
        <v>0.15285221418959088</v>
      </c>
    </row>
    <row r="90" spans="1:114" ht="16.5" customHeight="1" x14ac:dyDescent="0.25">
      <c r="A90" s="651">
        <v>7</v>
      </c>
      <c r="B90" s="16">
        <v>60560</v>
      </c>
      <c r="C90" s="813" t="s">
        <v>27</v>
      </c>
      <c r="D90" s="837">
        <v>0</v>
      </c>
      <c r="E90" s="838">
        <v>0</v>
      </c>
      <c r="F90" s="838">
        <v>2</v>
      </c>
      <c r="G90" s="306">
        <f t="shared" si="147"/>
        <v>1</v>
      </c>
      <c r="H90" s="868"/>
      <c r="I90" s="869"/>
      <c r="J90" s="869"/>
      <c r="K90" s="306">
        <f t="shared" si="124"/>
        <v>0</v>
      </c>
      <c r="L90" s="940"/>
      <c r="M90" s="941"/>
      <c r="N90" s="941"/>
      <c r="O90" s="306">
        <f t="shared" si="148"/>
        <v>0</v>
      </c>
      <c r="P90" s="548"/>
      <c r="Q90" s="549"/>
      <c r="R90" s="549"/>
      <c r="S90" s="306">
        <f t="shared" si="125"/>
        <v>0</v>
      </c>
      <c r="T90" s="965"/>
      <c r="U90" s="966"/>
      <c r="V90" s="966"/>
      <c r="W90" s="306">
        <f t="shared" si="149"/>
        <v>0</v>
      </c>
      <c r="X90" s="548"/>
      <c r="Y90" s="549"/>
      <c r="Z90" s="549"/>
      <c r="AA90" s="306">
        <f t="shared" si="150"/>
        <v>0</v>
      </c>
      <c r="AB90" s="548"/>
      <c r="AC90" s="549"/>
      <c r="AD90" s="549"/>
      <c r="AE90" s="306">
        <f t="shared" si="126"/>
        <v>0</v>
      </c>
      <c r="AF90" s="304"/>
      <c r="AG90" s="305"/>
      <c r="AH90" s="305"/>
      <c r="AI90" s="306">
        <f t="shared" si="127"/>
        <v>0</v>
      </c>
      <c r="AJ90" s="1003"/>
      <c r="AK90" s="1004"/>
      <c r="AL90" s="1004"/>
      <c r="AM90" s="306">
        <f t="shared" si="128"/>
        <v>0</v>
      </c>
      <c r="AN90" s="1051">
        <v>0</v>
      </c>
      <c r="AO90" s="1052">
        <v>0</v>
      </c>
      <c r="AP90" s="1052">
        <v>2</v>
      </c>
      <c r="AQ90" s="306">
        <f t="shared" si="129"/>
        <v>1</v>
      </c>
      <c r="AR90" s="1075"/>
      <c r="AS90" s="1076"/>
      <c r="AT90" s="1076"/>
      <c r="AU90" s="306">
        <f t="shared" si="130"/>
        <v>0</v>
      </c>
      <c r="AV90" s="1133"/>
      <c r="AW90" s="1134"/>
      <c r="AX90" s="1134"/>
      <c r="AY90" s="306">
        <f t="shared" si="131"/>
        <v>0</v>
      </c>
      <c r="AZ90" s="1157"/>
      <c r="BA90" s="1158"/>
      <c r="BB90" s="1158"/>
      <c r="BC90" s="306">
        <f t="shared" si="151"/>
        <v>0</v>
      </c>
      <c r="BD90" s="590"/>
      <c r="BE90" s="594"/>
      <c r="BF90" s="594"/>
      <c r="BG90" s="596">
        <f t="shared" si="132"/>
        <v>0</v>
      </c>
      <c r="BH90" s="1221"/>
      <c r="BI90" s="1222"/>
      <c r="BJ90" s="1222"/>
      <c r="BK90" s="306">
        <f t="shared" si="152"/>
        <v>0</v>
      </c>
      <c r="BL90" s="591"/>
      <c r="BM90" s="592"/>
      <c r="BN90" s="592"/>
      <c r="BO90" s="593">
        <f t="shared" si="133"/>
        <v>0</v>
      </c>
      <c r="BP90" s="304"/>
      <c r="BQ90" s="305"/>
      <c r="BR90" s="305"/>
      <c r="BS90" s="306">
        <f t="shared" si="134"/>
        <v>0</v>
      </c>
      <c r="BT90" s="691"/>
      <c r="BU90" s="692"/>
      <c r="BV90" s="692"/>
      <c r="BW90" s="306">
        <f t="shared" si="135"/>
        <v>0</v>
      </c>
      <c r="BX90" s="1298">
        <v>0</v>
      </c>
      <c r="BY90" s="1299">
        <v>1</v>
      </c>
      <c r="BZ90" s="1299">
        <v>5</v>
      </c>
      <c r="CA90" s="306">
        <f t="shared" si="153"/>
        <v>1</v>
      </c>
      <c r="CB90" s="1323">
        <v>0</v>
      </c>
      <c r="CC90" s="1324">
        <v>0</v>
      </c>
      <c r="CD90" s="1324">
        <v>1</v>
      </c>
      <c r="CE90" s="306">
        <f t="shared" si="137"/>
        <v>1</v>
      </c>
      <c r="CF90" s="1381"/>
      <c r="CG90" s="1382"/>
      <c r="CH90" s="1382"/>
      <c r="CI90" s="306">
        <f t="shared" si="138"/>
        <v>0</v>
      </c>
      <c r="CJ90" s="595"/>
      <c r="CK90" s="592"/>
      <c r="CL90" s="592"/>
      <c r="CM90" s="596">
        <f t="shared" si="139"/>
        <v>0</v>
      </c>
      <c r="CN90" s="1391"/>
      <c r="CO90" s="1392"/>
      <c r="CP90" s="1392"/>
      <c r="CQ90" s="306">
        <f t="shared" si="140"/>
        <v>0</v>
      </c>
      <c r="CR90" s="590"/>
      <c r="CS90" s="594"/>
      <c r="CT90" s="594"/>
      <c r="CU90" s="306">
        <f t="shared" si="141"/>
        <v>0</v>
      </c>
      <c r="CV90" s="1436"/>
      <c r="CW90" s="1437"/>
      <c r="CX90" s="1437"/>
      <c r="CY90" s="307">
        <f t="shared" si="154"/>
        <v>0</v>
      </c>
      <c r="CZ90" s="308">
        <f t="shared" si="106"/>
        <v>0</v>
      </c>
      <c r="DA90" s="309">
        <f t="shared" si="107"/>
        <v>1</v>
      </c>
      <c r="DB90" s="310">
        <f t="shared" si="107"/>
        <v>10</v>
      </c>
      <c r="DC90" s="311">
        <f t="shared" si="108"/>
        <v>0.25</v>
      </c>
      <c r="DD90" s="312">
        <f t="shared" si="155"/>
        <v>0.37894144144144143</v>
      </c>
      <c r="DE90" s="313">
        <f t="shared" si="156"/>
        <v>5.4069852403916416E-2</v>
      </c>
      <c r="DF90" s="314">
        <f t="shared" si="157"/>
        <v>1</v>
      </c>
      <c r="DG90" s="313">
        <f t="shared" si="105"/>
        <v>0.1</v>
      </c>
      <c r="DH90" s="314">
        <f t="shared" si="158"/>
        <v>0.10811016479382828</v>
      </c>
      <c r="DI90" s="302">
        <f>DB90/'Кол-во учащихся ОУ'!D95</f>
        <v>1.9920318725099601E-2</v>
      </c>
      <c r="DJ90" s="303">
        <f t="shared" si="159"/>
        <v>0.15285221418959088</v>
      </c>
    </row>
    <row r="91" spans="1:114" ht="16.5" customHeight="1" x14ac:dyDescent="0.25">
      <c r="A91" s="651">
        <v>8</v>
      </c>
      <c r="B91" s="16">
        <v>60660</v>
      </c>
      <c r="C91" s="813" t="s">
        <v>59</v>
      </c>
      <c r="D91" s="837">
        <v>0</v>
      </c>
      <c r="E91" s="838">
        <v>0</v>
      </c>
      <c r="F91" s="838">
        <v>1</v>
      </c>
      <c r="G91" s="306">
        <f t="shared" si="147"/>
        <v>1</v>
      </c>
      <c r="H91" s="868"/>
      <c r="I91" s="869"/>
      <c r="J91" s="869"/>
      <c r="K91" s="306">
        <f t="shared" si="124"/>
        <v>0</v>
      </c>
      <c r="L91" s="940"/>
      <c r="M91" s="941"/>
      <c r="N91" s="941"/>
      <c r="O91" s="306">
        <f t="shared" si="148"/>
        <v>0</v>
      </c>
      <c r="P91" s="548"/>
      <c r="Q91" s="549"/>
      <c r="R91" s="549"/>
      <c r="S91" s="306">
        <f t="shared" si="125"/>
        <v>0</v>
      </c>
      <c r="T91" s="965"/>
      <c r="U91" s="966"/>
      <c r="V91" s="966"/>
      <c r="W91" s="306">
        <f t="shared" si="149"/>
        <v>0</v>
      </c>
      <c r="X91" s="548"/>
      <c r="Y91" s="549"/>
      <c r="Z91" s="549"/>
      <c r="AA91" s="306">
        <f t="shared" si="150"/>
        <v>0</v>
      </c>
      <c r="AB91" s="548"/>
      <c r="AC91" s="549"/>
      <c r="AD91" s="549"/>
      <c r="AE91" s="306">
        <f t="shared" si="126"/>
        <v>0</v>
      </c>
      <c r="AF91" s="304"/>
      <c r="AG91" s="305"/>
      <c r="AH91" s="305"/>
      <c r="AI91" s="306">
        <f t="shared" si="127"/>
        <v>0</v>
      </c>
      <c r="AJ91" s="1003"/>
      <c r="AK91" s="1004"/>
      <c r="AL91" s="1004"/>
      <c r="AM91" s="306">
        <f t="shared" si="128"/>
        <v>0</v>
      </c>
      <c r="AN91" s="1051">
        <v>0</v>
      </c>
      <c r="AO91" s="1052">
        <v>0</v>
      </c>
      <c r="AP91" s="1052">
        <v>2</v>
      </c>
      <c r="AQ91" s="306">
        <f t="shared" si="129"/>
        <v>1</v>
      </c>
      <c r="AR91" s="1075"/>
      <c r="AS91" s="1076"/>
      <c r="AT91" s="1076"/>
      <c r="AU91" s="306">
        <f t="shared" si="130"/>
        <v>0</v>
      </c>
      <c r="AV91" s="1133"/>
      <c r="AW91" s="1134"/>
      <c r="AX91" s="1134"/>
      <c r="AY91" s="306">
        <f t="shared" si="131"/>
        <v>0</v>
      </c>
      <c r="AZ91" s="1157"/>
      <c r="BA91" s="1158"/>
      <c r="BB91" s="1158"/>
      <c r="BC91" s="306">
        <f t="shared" si="151"/>
        <v>0</v>
      </c>
      <c r="BD91" s="590"/>
      <c r="BE91" s="594"/>
      <c r="BF91" s="594"/>
      <c r="BG91" s="596">
        <f t="shared" si="132"/>
        <v>0</v>
      </c>
      <c r="BH91" s="1221"/>
      <c r="BI91" s="1222"/>
      <c r="BJ91" s="1222"/>
      <c r="BK91" s="306">
        <f t="shared" si="152"/>
        <v>0</v>
      </c>
      <c r="BL91" s="591"/>
      <c r="BM91" s="592"/>
      <c r="BN91" s="592"/>
      <c r="BO91" s="593">
        <f t="shared" si="133"/>
        <v>0</v>
      </c>
      <c r="BP91" s="304"/>
      <c r="BQ91" s="305"/>
      <c r="BR91" s="305"/>
      <c r="BS91" s="306">
        <f t="shared" si="134"/>
        <v>0</v>
      </c>
      <c r="BT91" s="691"/>
      <c r="BU91" s="692"/>
      <c r="BV91" s="692"/>
      <c r="BW91" s="306">
        <f t="shared" si="135"/>
        <v>0</v>
      </c>
      <c r="BX91" s="1298"/>
      <c r="BY91" s="1299"/>
      <c r="BZ91" s="1299"/>
      <c r="CA91" s="306">
        <f t="shared" si="153"/>
        <v>0</v>
      </c>
      <c r="CB91" s="1323"/>
      <c r="CC91" s="1324"/>
      <c r="CD91" s="1324"/>
      <c r="CE91" s="306">
        <f t="shared" si="137"/>
        <v>0</v>
      </c>
      <c r="CF91" s="1381"/>
      <c r="CG91" s="1382"/>
      <c r="CH91" s="1382"/>
      <c r="CI91" s="306">
        <f t="shared" si="138"/>
        <v>0</v>
      </c>
      <c r="CJ91" s="595"/>
      <c r="CK91" s="592"/>
      <c r="CL91" s="592"/>
      <c r="CM91" s="596">
        <f t="shared" si="139"/>
        <v>0</v>
      </c>
      <c r="CN91" s="1391"/>
      <c r="CO91" s="1392"/>
      <c r="CP91" s="1392"/>
      <c r="CQ91" s="306">
        <f t="shared" si="140"/>
        <v>0</v>
      </c>
      <c r="CR91" s="590"/>
      <c r="CS91" s="594"/>
      <c r="CT91" s="594"/>
      <c r="CU91" s="306">
        <f t="shared" si="141"/>
        <v>0</v>
      </c>
      <c r="CV91" s="1436"/>
      <c r="CW91" s="1437"/>
      <c r="CX91" s="1437"/>
      <c r="CY91" s="307">
        <f t="shared" si="154"/>
        <v>0</v>
      </c>
      <c r="CZ91" s="308">
        <f t="shared" si="106"/>
        <v>0</v>
      </c>
      <c r="DA91" s="309">
        <f t="shared" si="107"/>
        <v>0</v>
      </c>
      <c r="DB91" s="310">
        <f t="shared" si="107"/>
        <v>3</v>
      </c>
      <c r="DC91" s="311">
        <f t="shared" si="108"/>
        <v>0.125</v>
      </c>
      <c r="DD91" s="312">
        <f t="shared" si="155"/>
        <v>0.37894144144144143</v>
      </c>
      <c r="DE91" s="313">
        <f t="shared" si="156"/>
        <v>1.6220955721174924E-2</v>
      </c>
      <c r="DF91" s="314">
        <f t="shared" si="157"/>
        <v>1</v>
      </c>
      <c r="DG91" s="313">
        <f t="shared" si="105"/>
        <v>0</v>
      </c>
      <c r="DH91" s="314">
        <f t="shared" si="158"/>
        <v>0.10811016479382828</v>
      </c>
      <c r="DI91" s="302">
        <f>DB91/'Кол-во учащихся ОУ'!D96</f>
        <v>6.5359477124183009E-3</v>
      </c>
      <c r="DJ91" s="303">
        <f t="shared" si="159"/>
        <v>0.15285221418959088</v>
      </c>
    </row>
    <row r="92" spans="1:114" ht="16.5" customHeight="1" x14ac:dyDescent="0.25">
      <c r="A92" s="651">
        <v>9</v>
      </c>
      <c r="B92" s="15">
        <v>60001</v>
      </c>
      <c r="C92" s="812" t="s">
        <v>60</v>
      </c>
      <c r="D92" s="837">
        <v>0</v>
      </c>
      <c r="E92" s="838">
        <v>0</v>
      </c>
      <c r="F92" s="838">
        <v>3</v>
      </c>
      <c r="G92" s="306">
        <f>IF(F92&gt;0,1,0)</f>
        <v>1</v>
      </c>
      <c r="H92" s="868">
        <v>0</v>
      </c>
      <c r="I92" s="869">
        <v>0</v>
      </c>
      <c r="J92" s="869">
        <v>6</v>
      </c>
      <c r="K92" s="306">
        <f>IF(J92&gt;0,1,0)</f>
        <v>1</v>
      </c>
      <c r="L92" s="940"/>
      <c r="M92" s="941"/>
      <c r="N92" s="941"/>
      <c r="O92" s="306">
        <f t="shared" si="148"/>
        <v>0</v>
      </c>
      <c r="P92" s="548"/>
      <c r="Q92" s="549"/>
      <c r="R92" s="549"/>
      <c r="S92" s="306">
        <f>IF(R92&gt;0,1,0)</f>
        <v>0</v>
      </c>
      <c r="T92" s="965"/>
      <c r="U92" s="966"/>
      <c r="V92" s="966"/>
      <c r="W92" s="306">
        <f t="shared" si="149"/>
        <v>0</v>
      </c>
      <c r="X92" s="548"/>
      <c r="Y92" s="549"/>
      <c r="Z92" s="549"/>
      <c r="AA92" s="306">
        <f t="shared" si="150"/>
        <v>0</v>
      </c>
      <c r="AB92" s="548"/>
      <c r="AC92" s="549"/>
      <c r="AD92" s="549"/>
      <c r="AE92" s="306">
        <f>IF(AD92&gt;0,1,0)</f>
        <v>0</v>
      </c>
      <c r="AF92" s="548"/>
      <c r="AG92" s="549"/>
      <c r="AH92" s="549"/>
      <c r="AI92" s="306">
        <f>IF(AH92&gt;0,1,0)</f>
        <v>0</v>
      </c>
      <c r="AJ92" s="1003">
        <v>0</v>
      </c>
      <c r="AK92" s="1004">
        <v>0</v>
      </c>
      <c r="AL92" s="1004">
        <v>1</v>
      </c>
      <c r="AM92" s="306">
        <f>IF(AL92&gt;0,1,0)</f>
        <v>1</v>
      </c>
      <c r="AN92" s="1051">
        <v>0</v>
      </c>
      <c r="AO92" s="1052">
        <v>0</v>
      </c>
      <c r="AP92" s="1052">
        <v>2</v>
      </c>
      <c r="AQ92" s="306">
        <f>IF(AP92&gt;0,1,0)</f>
        <v>1</v>
      </c>
      <c r="AR92" s="1075">
        <v>0</v>
      </c>
      <c r="AS92" s="1076">
        <v>0</v>
      </c>
      <c r="AT92" s="1076">
        <v>6</v>
      </c>
      <c r="AU92" s="306">
        <f>IF(AT92&gt;0,1,0)</f>
        <v>1</v>
      </c>
      <c r="AV92" s="1133"/>
      <c r="AW92" s="1134"/>
      <c r="AX92" s="1134"/>
      <c r="AY92" s="306">
        <f>IF(AX92&gt;0,1,0)</f>
        <v>0</v>
      </c>
      <c r="AZ92" s="1157"/>
      <c r="BA92" s="1158"/>
      <c r="BB92" s="1158"/>
      <c r="BC92" s="306">
        <f t="shared" si="151"/>
        <v>0</v>
      </c>
      <c r="BD92" s="590"/>
      <c r="BE92" s="594"/>
      <c r="BF92" s="594"/>
      <c r="BG92" s="596">
        <f>IF(BF92&gt;0,1,0)</f>
        <v>0</v>
      </c>
      <c r="BH92" s="1221">
        <v>0</v>
      </c>
      <c r="BI92" s="1222">
        <v>1</v>
      </c>
      <c r="BJ92" s="1222">
        <v>1</v>
      </c>
      <c r="BK92" s="306">
        <f t="shared" si="152"/>
        <v>1</v>
      </c>
      <c r="BL92" s="597"/>
      <c r="BM92" s="594"/>
      <c r="BN92" s="594"/>
      <c r="BO92" s="593">
        <f>IF(BN92&gt;0,1,0)</f>
        <v>0</v>
      </c>
      <c r="BP92" s="304"/>
      <c r="BQ92" s="305"/>
      <c r="BR92" s="305"/>
      <c r="BS92" s="306">
        <f>IF(BR92&gt;0,1,0)</f>
        <v>0</v>
      </c>
      <c r="BT92" s="691"/>
      <c r="BU92" s="692"/>
      <c r="BV92" s="692"/>
      <c r="BW92" s="306">
        <f>IF(BV92&gt;0,1,0)</f>
        <v>0</v>
      </c>
      <c r="BX92" s="1298">
        <v>0</v>
      </c>
      <c r="BY92" s="1299">
        <v>0</v>
      </c>
      <c r="BZ92" s="1299">
        <v>5</v>
      </c>
      <c r="CA92" s="306">
        <f>IF(BZ92&gt;0,1,0)</f>
        <v>1</v>
      </c>
      <c r="CB92" s="1323">
        <v>0</v>
      </c>
      <c r="CC92" s="1324">
        <v>2</v>
      </c>
      <c r="CD92" s="1324">
        <v>5</v>
      </c>
      <c r="CE92" s="306">
        <f>IF(CD92&gt;0,1,0)</f>
        <v>1</v>
      </c>
      <c r="CF92" s="1381"/>
      <c r="CG92" s="1382"/>
      <c r="CH92" s="1382"/>
      <c r="CI92" s="306">
        <f>IF(CH92&gt;0,1,0)</f>
        <v>0</v>
      </c>
      <c r="CJ92" s="595"/>
      <c r="CK92" s="592"/>
      <c r="CL92" s="592"/>
      <c r="CM92" s="596">
        <f>IF(CL92&gt;0,1,0)</f>
        <v>0</v>
      </c>
      <c r="CN92" s="1391">
        <v>1</v>
      </c>
      <c r="CO92" s="1392">
        <v>1</v>
      </c>
      <c r="CP92" s="1392">
        <v>2</v>
      </c>
      <c r="CQ92" s="306">
        <f>IF(CP92&gt;0,1,0)</f>
        <v>1</v>
      </c>
      <c r="CR92" s="590"/>
      <c r="CS92" s="594"/>
      <c r="CT92" s="594"/>
      <c r="CU92" s="306">
        <f>IF(CT92&gt;0,1,0)</f>
        <v>0</v>
      </c>
      <c r="CV92" s="1436"/>
      <c r="CW92" s="1437"/>
      <c r="CX92" s="1437">
        <v>311</v>
      </c>
      <c r="CY92" s="307">
        <f>IF(CX92&gt;0,1,0)</f>
        <v>1</v>
      </c>
      <c r="CZ92" s="308">
        <f t="shared" si="106"/>
        <v>1</v>
      </c>
      <c r="DA92" s="309">
        <f t="shared" si="107"/>
        <v>4</v>
      </c>
      <c r="DB92" s="310">
        <f t="shared" si="107"/>
        <v>342</v>
      </c>
      <c r="DC92" s="311">
        <f t="shared" si="108"/>
        <v>0.625</v>
      </c>
      <c r="DD92" s="301">
        <f t="shared" si="155"/>
        <v>0.37894144144144143</v>
      </c>
      <c r="DE92" s="302">
        <f t="shared" si="156"/>
        <v>1.8491889522139413</v>
      </c>
      <c r="DF92" s="303">
        <f t="shared" si="157"/>
        <v>1</v>
      </c>
      <c r="DG92" s="302">
        <f>(CZ92+DA92)/DB92</f>
        <v>1.4619883040935672E-2</v>
      </c>
      <c r="DH92" s="303">
        <f t="shared" si="158"/>
        <v>0.10811016479382828</v>
      </c>
      <c r="DI92" s="302">
        <f>DB92/'Кол-во учащихся ОУ'!D97</f>
        <v>0.35886673662119623</v>
      </c>
      <c r="DJ92" s="303">
        <f t="shared" si="159"/>
        <v>0.15285221418959088</v>
      </c>
    </row>
    <row r="93" spans="1:114" ht="16.5" customHeight="1" x14ac:dyDescent="0.25">
      <c r="A93" s="651">
        <v>10</v>
      </c>
      <c r="B93" s="16">
        <v>60701</v>
      </c>
      <c r="C93" s="813" t="s">
        <v>61</v>
      </c>
      <c r="D93" s="837">
        <v>0</v>
      </c>
      <c r="E93" s="838">
        <v>0</v>
      </c>
      <c r="F93" s="838">
        <v>0</v>
      </c>
      <c r="G93" s="306">
        <f t="shared" si="147"/>
        <v>0</v>
      </c>
      <c r="H93" s="868">
        <v>0</v>
      </c>
      <c r="I93" s="869">
        <v>0</v>
      </c>
      <c r="J93" s="869">
        <v>1</v>
      </c>
      <c r="K93" s="306">
        <f t="shared" si="124"/>
        <v>1</v>
      </c>
      <c r="L93" s="940">
        <v>0</v>
      </c>
      <c r="M93" s="941">
        <v>0</v>
      </c>
      <c r="N93" s="941">
        <v>2</v>
      </c>
      <c r="O93" s="306">
        <f t="shared" si="148"/>
        <v>1</v>
      </c>
      <c r="P93" s="548"/>
      <c r="Q93" s="549"/>
      <c r="R93" s="549"/>
      <c r="S93" s="306">
        <f t="shared" si="125"/>
        <v>0</v>
      </c>
      <c r="T93" s="965"/>
      <c r="U93" s="966"/>
      <c r="V93" s="966"/>
      <c r="W93" s="306">
        <f t="shared" si="149"/>
        <v>0</v>
      </c>
      <c r="X93" s="548"/>
      <c r="Y93" s="549"/>
      <c r="Z93" s="549"/>
      <c r="AA93" s="306">
        <f t="shared" si="150"/>
        <v>0</v>
      </c>
      <c r="AB93" s="548"/>
      <c r="AC93" s="549"/>
      <c r="AD93" s="549"/>
      <c r="AE93" s="306">
        <f t="shared" si="126"/>
        <v>0</v>
      </c>
      <c r="AF93" s="548"/>
      <c r="AG93" s="549"/>
      <c r="AH93" s="549"/>
      <c r="AI93" s="306">
        <f t="shared" si="127"/>
        <v>0</v>
      </c>
      <c r="AJ93" s="1003"/>
      <c r="AK93" s="1004"/>
      <c r="AL93" s="1004"/>
      <c r="AM93" s="306">
        <f t="shared" si="128"/>
        <v>0</v>
      </c>
      <c r="AN93" s="1051">
        <v>0</v>
      </c>
      <c r="AO93" s="1052">
        <v>0</v>
      </c>
      <c r="AP93" s="1052">
        <v>2</v>
      </c>
      <c r="AQ93" s="306">
        <f t="shared" si="129"/>
        <v>1</v>
      </c>
      <c r="AR93" s="1075">
        <v>0</v>
      </c>
      <c r="AS93" s="1076">
        <v>0</v>
      </c>
      <c r="AT93" s="1076">
        <v>4</v>
      </c>
      <c r="AU93" s="306">
        <f t="shared" si="130"/>
        <v>1</v>
      </c>
      <c r="AV93" s="1133"/>
      <c r="AW93" s="1134"/>
      <c r="AX93" s="1134"/>
      <c r="AY93" s="306">
        <f t="shared" si="131"/>
        <v>0</v>
      </c>
      <c r="AZ93" s="1157"/>
      <c r="BA93" s="1158"/>
      <c r="BB93" s="1158"/>
      <c r="BC93" s="306">
        <f t="shared" si="151"/>
        <v>0</v>
      </c>
      <c r="BD93" s="590"/>
      <c r="BE93" s="594"/>
      <c r="BF93" s="594"/>
      <c r="BG93" s="596">
        <f t="shared" si="132"/>
        <v>0</v>
      </c>
      <c r="BH93" s="1221"/>
      <c r="BI93" s="1222"/>
      <c r="BJ93" s="1222"/>
      <c r="BK93" s="306">
        <f t="shared" si="152"/>
        <v>0</v>
      </c>
      <c r="BL93" s="591"/>
      <c r="BM93" s="592"/>
      <c r="BN93" s="592"/>
      <c r="BO93" s="593">
        <f t="shared" si="133"/>
        <v>0</v>
      </c>
      <c r="BP93" s="304"/>
      <c r="BQ93" s="305"/>
      <c r="BR93" s="305"/>
      <c r="BS93" s="306">
        <f t="shared" si="134"/>
        <v>0</v>
      </c>
      <c r="BT93" s="691"/>
      <c r="BU93" s="692"/>
      <c r="BV93" s="692"/>
      <c r="BW93" s="306">
        <f t="shared" si="135"/>
        <v>0</v>
      </c>
      <c r="BX93" s="1298">
        <v>0</v>
      </c>
      <c r="BY93" s="1299">
        <v>0</v>
      </c>
      <c r="BZ93" s="1299">
        <v>2</v>
      </c>
      <c r="CA93" s="306">
        <f t="shared" ref="CA93:CA112" si="160">IF(BZ93&gt;0,1,0)</f>
        <v>1</v>
      </c>
      <c r="CB93" s="1321"/>
      <c r="CC93" s="1322"/>
      <c r="CD93" s="1322"/>
      <c r="CE93" s="306">
        <f t="shared" si="137"/>
        <v>0</v>
      </c>
      <c r="CF93" s="1381"/>
      <c r="CG93" s="1382"/>
      <c r="CH93" s="1382"/>
      <c r="CI93" s="306">
        <f t="shared" si="138"/>
        <v>0</v>
      </c>
      <c r="CJ93" s="595"/>
      <c r="CK93" s="592"/>
      <c r="CL93" s="592"/>
      <c r="CM93" s="596">
        <f t="shared" si="139"/>
        <v>0</v>
      </c>
      <c r="CN93" s="1391"/>
      <c r="CO93" s="1392"/>
      <c r="CP93" s="1392"/>
      <c r="CQ93" s="306">
        <f t="shared" si="140"/>
        <v>0</v>
      </c>
      <c r="CR93" s="590"/>
      <c r="CS93" s="594"/>
      <c r="CT93" s="594"/>
      <c r="CU93" s="306">
        <f t="shared" si="141"/>
        <v>0</v>
      </c>
      <c r="CV93" s="1434"/>
      <c r="CW93" s="1435"/>
      <c r="CX93" s="1435"/>
      <c r="CY93" s="307">
        <f t="shared" ref="CY93:CY112" si="161">IF(CX93&gt;0,1,0)</f>
        <v>0</v>
      </c>
      <c r="CZ93" s="308">
        <f t="shared" si="106"/>
        <v>0</v>
      </c>
      <c r="DA93" s="309">
        <f t="shared" si="107"/>
        <v>0</v>
      </c>
      <c r="DB93" s="310">
        <f t="shared" si="107"/>
        <v>11</v>
      </c>
      <c r="DC93" s="311">
        <f t="shared" si="108"/>
        <v>0.3125</v>
      </c>
      <c r="DD93" s="312">
        <f t="shared" si="155"/>
        <v>0.37894144144144143</v>
      </c>
      <c r="DE93" s="313">
        <f t="shared" si="156"/>
        <v>5.9476837644308056E-2</v>
      </c>
      <c r="DF93" s="314">
        <f t="shared" si="157"/>
        <v>1</v>
      </c>
      <c r="DG93" s="313">
        <f t="shared" si="105"/>
        <v>0</v>
      </c>
      <c r="DH93" s="314">
        <f t="shared" si="158"/>
        <v>0.10811016479382828</v>
      </c>
      <c r="DI93" s="302">
        <f>DB93/'Кол-во учащихся ОУ'!D98</f>
        <v>2.2088353413654619E-2</v>
      </c>
      <c r="DJ93" s="303">
        <f t="shared" si="159"/>
        <v>0.15285221418959088</v>
      </c>
    </row>
    <row r="94" spans="1:114" ht="16.5" customHeight="1" x14ac:dyDescent="0.25">
      <c r="A94" s="651">
        <v>11</v>
      </c>
      <c r="B94" s="16">
        <v>60850</v>
      </c>
      <c r="C94" s="813" t="s">
        <v>62</v>
      </c>
      <c r="D94" s="837">
        <v>0</v>
      </c>
      <c r="E94" s="838">
        <v>1</v>
      </c>
      <c r="F94" s="838">
        <v>2</v>
      </c>
      <c r="G94" s="306">
        <f t="shared" si="147"/>
        <v>1</v>
      </c>
      <c r="H94" s="868">
        <v>0</v>
      </c>
      <c r="I94" s="869">
        <v>0</v>
      </c>
      <c r="J94" s="869">
        <v>5</v>
      </c>
      <c r="K94" s="306">
        <f t="shared" si="124"/>
        <v>1</v>
      </c>
      <c r="L94" s="940"/>
      <c r="M94" s="941"/>
      <c r="N94" s="941"/>
      <c r="O94" s="306">
        <f t="shared" si="148"/>
        <v>0</v>
      </c>
      <c r="P94" s="548"/>
      <c r="Q94" s="549"/>
      <c r="R94" s="549"/>
      <c r="S94" s="306">
        <f t="shared" si="125"/>
        <v>0</v>
      </c>
      <c r="T94" s="965"/>
      <c r="U94" s="966"/>
      <c r="V94" s="966"/>
      <c r="W94" s="306">
        <f t="shared" si="149"/>
        <v>0</v>
      </c>
      <c r="X94" s="548"/>
      <c r="Y94" s="549"/>
      <c r="Z94" s="549"/>
      <c r="AA94" s="306">
        <f t="shared" si="150"/>
        <v>0</v>
      </c>
      <c r="AB94" s="548"/>
      <c r="AC94" s="549"/>
      <c r="AD94" s="549"/>
      <c r="AE94" s="306">
        <f t="shared" si="126"/>
        <v>0</v>
      </c>
      <c r="AF94" s="548"/>
      <c r="AG94" s="549"/>
      <c r="AH94" s="549"/>
      <c r="AI94" s="306">
        <f t="shared" si="127"/>
        <v>0</v>
      </c>
      <c r="AJ94" s="1003"/>
      <c r="AK94" s="1004"/>
      <c r="AL94" s="1004"/>
      <c r="AM94" s="306">
        <f t="shared" si="128"/>
        <v>0</v>
      </c>
      <c r="AN94" s="1051">
        <v>0</v>
      </c>
      <c r="AO94" s="1052">
        <v>1</v>
      </c>
      <c r="AP94" s="1052">
        <v>2</v>
      </c>
      <c r="AQ94" s="306">
        <f t="shared" si="129"/>
        <v>1</v>
      </c>
      <c r="AR94" s="1075"/>
      <c r="AS94" s="1076"/>
      <c r="AT94" s="1076"/>
      <c r="AU94" s="306">
        <f t="shared" si="130"/>
        <v>0</v>
      </c>
      <c r="AV94" s="1133"/>
      <c r="AW94" s="1134"/>
      <c r="AX94" s="1134"/>
      <c r="AY94" s="306">
        <f t="shared" si="131"/>
        <v>0</v>
      </c>
      <c r="AZ94" s="1157"/>
      <c r="BA94" s="1158"/>
      <c r="BB94" s="1158"/>
      <c r="BC94" s="306">
        <f t="shared" si="151"/>
        <v>0</v>
      </c>
      <c r="BD94" s="590"/>
      <c r="BE94" s="594"/>
      <c r="BF94" s="594"/>
      <c r="BG94" s="596">
        <f t="shared" si="132"/>
        <v>0</v>
      </c>
      <c r="BH94" s="1221"/>
      <c r="BI94" s="1222"/>
      <c r="BJ94" s="1222"/>
      <c r="BK94" s="306">
        <f t="shared" si="152"/>
        <v>0</v>
      </c>
      <c r="BL94" s="597"/>
      <c r="BM94" s="594"/>
      <c r="BN94" s="594"/>
      <c r="BO94" s="593">
        <f t="shared" si="133"/>
        <v>0</v>
      </c>
      <c r="BP94" s="304"/>
      <c r="BQ94" s="305"/>
      <c r="BR94" s="305"/>
      <c r="BS94" s="306">
        <f t="shared" si="134"/>
        <v>0</v>
      </c>
      <c r="BT94" s="691"/>
      <c r="BU94" s="692"/>
      <c r="BV94" s="692"/>
      <c r="BW94" s="306">
        <f t="shared" si="135"/>
        <v>0</v>
      </c>
      <c r="BX94" s="1298">
        <v>0</v>
      </c>
      <c r="BY94" s="1299">
        <v>0</v>
      </c>
      <c r="BZ94" s="1299">
        <v>5</v>
      </c>
      <c r="CA94" s="306">
        <f t="shared" si="160"/>
        <v>1</v>
      </c>
      <c r="CB94" s="1321">
        <v>0</v>
      </c>
      <c r="CC94" s="1322">
        <v>0</v>
      </c>
      <c r="CD94" s="1322">
        <v>1</v>
      </c>
      <c r="CE94" s="306">
        <f t="shared" si="137"/>
        <v>1</v>
      </c>
      <c r="CF94" s="1381">
        <v>0</v>
      </c>
      <c r="CG94" s="1382">
        <v>0</v>
      </c>
      <c r="CH94" s="1382">
        <v>1</v>
      </c>
      <c r="CI94" s="306">
        <f t="shared" si="138"/>
        <v>1</v>
      </c>
      <c r="CJ94" s="595"/>
      <c r="CK94" s="592"/>
      <c r="CL94" s="592"/>
      <c r="CM94" s="596">
        <f t="shared" si="139"/>
        <v>0</v>
      </c>
      <c r="CN94" s="1391">
        <v>1</v>
      </c>
      <c r="CO94" s="1392">
        <v>0</v>
      </c>
      <c r="CP94" s="1392">
        <v>1</v>
      </c>
      <c r="CQ94" s="306">
        <f t="shared" si="140"/>
        <v>1</v>
      </c>
      <c r="CR94" s="590"/>
      <c r="CS94" s="594"/>
      <c r="CT94" s="594"/>
      <c r="CU94" s="306">
        <f t="shared" si="141"/>
        <v>0</v>
      </c>
      <c r="CV94" s="1436"/>
      <c r="CW94" s="1437"/>
      <c r="CX94" s="1437">
        <v>131</v>
      </c>
      <c r="CY94" s="307">
        <f t="shared" si="161"/>
        <v>1</v>
      </c>
      <c r="CZ94" s="308">
        <f t="shared" si="106"/>
        <v>1</v>
      </c>
      <c r="DA94" s="309">
        <f t="shared" si="107"/>
        <v>2</v>
      </c>
      <c r="DB94" s="310">
        <f t="shared" si="107"/>
        <v>148</v>
      </c>
      <c r="DC94" s="311">
        <f t="shared" si="108"/>
        <v>0.5</v>
      </c>
      <c r="DD94" s="312">
        <f t="shared" si="155"/>
        <v>0.37894144144144143</v>
      </c>
      <c r="DE94" s="313">
        <f t="shared" si="156"/>
        <v>0.80023381557796291</v>
      </c>
      <c r="DF94" s="314">
        <f t="shared" si="157"/>
        <v>1</v>
      </c>
      <c r="DG94" s="313">
        <f t="shared" si="105"/>
        <v>2.0270270270270271E-2</v>
      </c>
      <c r="DH94" s="314">
        <f t="shared" si="158"/>
        <v>0.10811016479382828</v>
      </c>
      <c r="DI94" s="302">
        <f>DB94/'Кол-во учащихся ОУ'!D99</f>
        <v>0.1367837338262477</v>
      </c>
      <c r="DJ94" s="303">
        <f t="shared" si="159"/>
        <v>0.15285221418959088</v>
      </c>
    </row>
    <row r="95" spans="1:114" ht="16.5" customHeight="1" x14ac:dyDescent="0.25">
      <c r="A95" s="651">
        <v>12</v>
      </c>
      <c r="B95" s="16">
        <v>60910</v>
      </c>
      <c r="C95" s="813" t="s">
        <v>10</v>
      </c>
      <c r="D95" s="837">
        <v>0</v>
      </c>
      <c r="E95" s="838">
        <v>1</v>
      </c>
      <c r="F95" s="838">
        <v>19</v>
      </c>
      <c r="G95" s="306">
        <f t="shared" si="147"/>
        <v>1</v>
      </c>
      <c r="H95" s="868">
        <v>0</v>
      </c>
      <c r="I95" s="869">
        <v>0</v>
      </c>
      <c r="J95" s="869">
        <v>2</v>
      </c>
      <c r="K95" s="306">
        <f t="shared" si="124"/>
        <v>1</v>
      </c>
      <c r="L95" s="940"/>
      <c r="M95" s="941"/>
      <c r="N95" s="941"/>
      <c r="O95" s="306">
        <f t="shared" si="148"/>
        <v>0</v>
      </c>
      <c r="P95" s="548"/>
      <c r="Q95" s="549"/>
      <c r="R95" s="549"/>
      <c r="S95" s="306">
        <f t="shared" si="125"/>
        <v>0</v>
      </c>
      <c r="T95" s="965"/>
      <c r="U95" s="966"/>
      <c r="V95" s="966"/>
      <c r="W95" s="306">
        <f t="shared" si="149"/>
        <v>0</v>
      </c>
      <c r="X95" s="548"/>
      <c r="Y95" s="549"/>
      <c r="Z95" s="549"/>
      <c r="AA95" s="306">
        <f t="shared" si="150"/>
        <v>0</v>
      </c>
      <c r="AB95" s="548"/>
      <c r="AC95" s="549"/>
      <c r="AD95" s="549"/>
      <c r="AE95" s="306">
        <f t="shared" si="126"/>
        <v>0</v>
      </c>
      <c r="AF95" s="548"/>
      <c r="AG95" s="549"/>
      <c r="AH95" s="549"/>
      <c r="AI95" s="306">
        <f t="shared" si="127"/>
        <v>0</v>
      </c>
      <c r="AJ95" s="1003"/>
      <c r="AK95" s="1004"/>
      <c r="AL95" s="1004"/>
      <c r="AM95" s="306">
        <f t="shared" si="128"/>
        <v>0</v>
      </c>
      <c r="AN95" s="1051">
        <v>0</v>
      </c>
      <c r="AO95" s="1052">
        <v>1</v>
      </c>
      <c r="AP95" s="1052">
        <v>1</v>
      </c>
      <c r="AQ95" s="306">
        <f t="shared" si="129"/>
        <v>1</v>
      </c>
      <c r="AR95" s="1075"/>
      <c r="AS95" s="1076"/>
      <c r="AT95" s="1076"/>
      <c r="AU95" s="306">
        <f t="shared" si="130"/>
        <v>0</v>
      </c>
      <c r="AV95" s="1133"/>
      <c r="AW95" s="1134"/>
      <c r="AX95" s="1134"/>
      <c r="AY95" s="306">
        <f t="shared" si="131"/>
        <v>0</v>
      </c>
      <c r="AZ95" s="1157">
        <v>0</v>
      </c>
      <c r="BA95" s="1158">
        <v>1</v>
      </c>
      <c r="BB95" s="1158">
        <v>4</v>
      </c>
      <c r="BC95" s="306">
        <f t="shared" si="151"/>
        <v>1</v>
      </c>
      <c r="BD95" s="590"/>
      <c r="BE95" s="594"/>
      <c r="BF95" s="594"/>
      <c r="BG95" s="596">
        <f t="shared" si="132"/>
        <v>0</v>
      </c>
      <c r="BH95" s="1221"/>
      <c r="BI95" s="1222"/>
      <c r="BJ95" s="1222"/>
      <c r="BK95" s="306">
        <f t="shared" si="152"/>
        <v>0</v>
      </c>
      <c r="BL95" s="597"/>
      <c r="BM95" s="594"/>
      <c r="BN95" s="594"/>
      <c r="BO95" s="593">
        <f t="shared" si="133"/>
        <v>0</v>
      </c>
      <c r="BP95" s="304"/>
      <c r="BQ95" s="305"/>
      <c r="BR95" s="305"/>
      <c r="BS95" s="306">
        <f t="shared" si="134"/>
        <v>0</v>
      </c>
      <c r="BT95" s="691"/>
      <c r="BU95" s="692"/>
      <c r="BV95" s="692"/>
      <c r="BW95" s="306">
        <f t="shared" si="135"/>
        <v>0</v>
      </c>
      <c r="BX95" s="1298">
        <v>0</v>
      </c>
      <c r="BY95" s="1299">
        <v>0</v>
      </c>
      <c r="BZ95" s="1299">
        <v>5</v>
      </c>
      <c r="CA95" s="306">
        <f t="shared" si="160"/>
        <v>1</v>
      </c>
      <c r="CB95" s="1321"/>
      <c r="CC95" s="1322"/>
      <c r="CD95" s="1322"/>
      <c r="CE95" s="306">
        <f t="shared" si="137"/>
        <v>0</v>
      </c>
      <c r="CF95" s="1381"/>
      <c r="CG95" s="1382"/>
      <c r="CH95" s="1382"/>
      <c r="CI95" s="306">
        <f t="shared" si="138"/>
        <v>0</v>
      </c>
      <c r="CJ95" s="595"/>
      <c r="CK95" s="592"/>
      <c r="CL95" s="592"/>
      <c r="CM95" s="596">
        <f t="shared" si="139"/>
        <v>0</v>
      </c>
      <c r="CN95" s="1391"/>
      <c r="CO95" s="1392"/>
      <c r="CP95" s="1392"/>
      <c r="CQ95" s="306">
        <f t="shared" si="140"/>
        <v>0</v>
      </c>
      <c r="CR95" s="590"/>
      <c r="CS95" s="594"/>
      <c r="CT95" s="594"/>
      <c r="CU95" s="306">
        <f t="shared" si="141"/>
        <v>0</v>
      </c>
      <c r="CV95" s="1436"/>
      <c r="CW95" s="1437"/>
      <c r="CX95" s="1437"/>
      <c r="CY95" s="307">
        <f t="shared" si="161"/>
        <v>0</v>
      </c>
      <c r="CZ95" s="308">
        <f t="shared" si="106"/>
        <v>0</v>
      </c>
      <c r="DA95" s="309">
        <f t="shared" si="107"/>
        <v>3</v>
      </c>
      <c r="DB95" s="310">
        <f t="shared" si="107"/>
        <v>31</v>
      </c>
      <c r="DC95" s="311">
        <f t="shared" si="108"/>
        <v>0.3125</v>
      </c>
      <c r="DD95" s="312">
        <f t="shared" si="155"/>
        <v>0.37894144144144143</v>
      </c>
      <c r="DE95" s="313">
        <f t="shared" si="156"/>
        <v>0.16761654245214089</v>
      </c>
      <c r="DF95" s="314">
        <f t="shared" si="157"/>
        <v>1</v>
      </c>
      <c r="DG95" s="313">
        <f t="shared" si="105"/>
        <v>9.6774193548387094E-2</v>
      </c>
      <c r="DH95" s="314">
        <f t="shared" si="158"/>
        <v>0.10811016479382828</v>
      </c>
      <c r="DI95" s="302">
        <f>DB95/'Кол-во учащихся ОУ'!D100</f>
        <v>3.5428571428571427E-2</v>
      </c>
      <c r="DJ95" s="303">
        <f t="shared" si="159"/>
        <v>0.15285221418959088</v>
      </c>
    </row>
    <row r="96" spans="1:114" ht="16.5" customHeight="1" x14ac:dyDescent="0.25">
      <c r="A96" s="651">
        <v>13</v>
      </c>
      <c r="B96" s="16">
        <v>60980</v>
      </c>
      <c r="C96" s="813" t="s">
        <v>63</v>
      </c>
      <c r="D96" s="837">
        <v>1</v>
      </c>
      <c r="E96" s="838">
        <v>0</v>
      </c>
      <c r="F96" s="838">
        <v>7</v>
      </c>
      <c r="G96" s="306">
        <f t="shared" si="147"/>
        <v>1</v>
      </c>
      <c r="H96" s="868">
        <v>1</v>
      </c>
      <c r="I96" s="869">
        <v>0</v>
      </c>
      <c r="J96" s="869">
        <v>5</v>
      </c>
      <c r="K96" s="306">
        <f t="shared" si="124"/>
        <v>1</v>
      </c>
      <c r="L96" s="940"/>
      <c r="M96" s="941"/>
      <c r="N96" s="941"/>
      <c r="O96" s="306">
        <f t="shared" si="148"/>
        <v>0</v>
      </c>
      <c r="P96" s="548"/>
      <c r="Q96" s="549"/>
      <c r="R96" s="549"/>
      <c r="S96" s="306">
        <f t="shared" si="125"/>
        <v>0</v>
      </c>
      <c r="T96" s="965">
        <v>0</v>
      </c>
      <c r="U96" s="966">
        <v>2</v>
      </c>
      <c r="V96" s="966">
        <v>6</v>
      </c>
      <c r="W96" s="306">
        <f t="shared" si="149"/>
        <v>1</v>
      </c>
      <c r="X96" s="548"/>
      <c r="Y96" s="549"/>
      <c r="Z96" s="549"/>
      <c r="AA96" s="306">
        <f t="shared" si="150"/>
        <v>0</v>
      </c>
      <c r="AB96" s="548"/>
      <c r="AC96" s="549"/>
      <c r="AD96" s="549"/>
      <c r="AE96" s="306">
        <f t="shared" si="126"/>
        <v>0</v>
      </c>
      <c r="AF96" s="548"/>
      <c r="AG96" s="549"/>
      <c r="AH96" s="549"/>
      <c r="AI96" s="306">
        <f t="shared" si="127"/>
        <v>0</v>
      </c>
      <c r="AJ96" s="1003">
        <v>0</v>
      </c>
      <c r="AK96" s="1004">
        <v>0</v>
      </c>
      <c r="AL96" s="1004">
        <v>1</v>
      </c>
      <c r="AM96" s="306">
        <f t="shared" si="128"/>
        <v>1</v>
      </c>
      <c r="AN96" s="1051">
        <v>0</v>
      </c>
      <c r="AO96" s="1052">
        <v>1</v>
      </c>
      <c r="AP96" s="1052">
        <v>2</v>
      </c>
      <c r="AQ96" s="306">
        <f t="shared" si="129"/>
        <v>1</v>
      </c>
      <c r="AR96" s="1075">
        <v>0</v>
      </c>
      <c r="AS96" s="1076">
        <v>0</v>
      </c>
      <c r="AT96" s="1076">
        <v>4</v>
      </c>
      <c r="AU96" s="306">
        <f t="shared" si="130"/>
        <v>1</v>
      </c>
      <c r="AV96" s="1133"/>
      <c r="AW96" s="1134"/>
      <c r="AX96" s="1134"/>
      <c r="AY96" s="306">
        <f t="shared" si="131"/>
        <v>0</v>
      </c>
      <c r="AZ96" s="1157"/>
      <c r="BA96" s="1158"/>
      <c r="BB96" s="1158"/>
      <c r="BC96" s="306">
        <f t="shared" si="151"/>
        <v>0</v>
      </c>
      <c r="BD96" s="590"/>
      <c r="BE96" s="594"/>
      <c r="BF96" s="594"/>
      <c r="BG96" s="596">
        <f t="shared" si="132"/>
        <v>0</v>
      </c>
      <c r="BH96" s="1221"/>
      <c r="BI96" s="1222"/>
      <c r="BJ96" s="1222"/>
      <c r="BK96" s="306">
        <f t="shared" si="152"/>
        <v>0</v>
      </c>
      <c r="BL96" s="597"/>
      <c r="BM96" s="594"/>
      <c r="BN96" s="594"/>
      <c r="BO96" s="593">
        <f t="shared" si="133"/>
        <v>0</v>
      </c>
      <c r="BP96" s="548"/>
      <c r="BQ96" s="549"/>
      <c r="BR96" s="549"/>
      <c r="BS96" s="306">
        <f t="shared" si="134"/>
        <v>0</v>
      </c>
      <c r="BT96" s="691"/>
      <c r="BU96" s="692"/>
      <c r="BV96" s="692"/>
      <c r="BW96" s="306">
        <f t="shared" si="135"/>
        <v>0</v>
      </c>
      <c r="BX96" s="1298">
        <v>0</v>
      </c>
      <c r="BY96" s="1299">
        <v>0</v>
      </c>
      <c r="BZ96" s="1299">
        <v>5</v>
      </c>
      <c r="CA96" s="306">
        <f t="shared" si="160"/>
        <v>1</v>
      </c>
      <c r="CB96" s="1321"/>
      <c r="CC96" s="1322"/>
      <c r="CD96" s="1322"/>
      <c r="CE96" s="306">
        <f t="shared" si="137"/>
        <v>0</v>
      </c>
      <c r="CF96" s="1381"/>
      <c r="CG96" s="1382"/>
      <c r="CH96" s="1382"/>
      <c r="CI96" s="306">
        <f t="shared" si="138"/>
        <v>0</v>
      </c>
      <c r="CJ96" s="595"/>
      <c r="CK96" s="592"/>
      <c r="CL96" s="592"/>
      <c r="CM96" s="596">
        <f t="shared" si="139"/>
        <v>0</v>
      </c>
      <c r="CN96" s="1391"/>
      <c r="CO96" s="1392"/>
      <c r="CP96" s="1392"/>
      <c r="CQ96" s="306">
        <f t="shared" si="140"/>
        <v>0</v>
      </c>
      <c r="CR96" s="590"/>
      <c r="CS96" s="594"/>
      <c r="CT96" s="594"/>
      <c r="CU96" s="306">
        <f t="shared" si="141"/>
        <v>0</v>
      </c>
      <c r="CV96" s="1434"/>
      <c r="CW96" s="1435"/>
      <c r="CX96" s="1435"/>
      <c r="CY96" s="307">
        <f t="shared" si="161"/>
        <v>0</v>
      </c>
      <c r="CZ96" s="308">
        <f t="shared" si="106"/>
        <v>2</v>
      </c>
      <c r="DA96" s="309">
        <f t="shared" si="107"/>
        <v>3</v>
      </c>
      <c r="DB96" s="310">
        <f t="shared" si="107"/>
        <v>30</v>
      </c>
      <c r="DC96" s="311">
        <f t="shared" si="108"/>
        <v>0.4375</v>
      </c>
      <c r="DD96" s="312">
        <f t="shared" si="155"/>
        <v>0.37894144144144143</v>
      </c>
      <c r="DE96" s="313">
        <f t="shared" si="156"/>
        <v>0.16220955721174923</v>
      </c>
      <c r="DF96" s="314">
        <f t="shared" si="157"/>
        <v>1</v>
      </c>
      <c r="DG96" s="313">
        <f t="shared" si="105"/>
        <v>0.16666666666666666</v>
      </c>
      <c r="DH96" s="314">
        <f t="shared" si="158"/>
        <v>0.10811016479382828</v>
      </c>
      <c r="DI96" s="302">
        <f>DB96/'Кол-во учащихся ОУ'!D101</f>
        <v>3.56718192627824E-2</v>
      </c>
      <c r="DJ96" s="303">
        <f t="shared" si="159"/>
        <v>0.15285221418959088</v>
      </c>
    </row>
    <row r="97" spans="1:114" ht="16.5" customHeight="1" x14ac:dyDescent="0.25">
      <c r="A97" s="651">
        <v>14</v>
      </c>
      <c r="B97" s="16">
        <v>61080</v>
      </c>
      <c r="C97" s="813" t="s">
        <v>64</v>
      </c>
      <c r="D97" s="837">
        <v>0</v>
      </c>
      <c r="E97" s="838">
        <v>1</v>
      </c>
      <c r="F97" s="838">
        <v>15</v>
      </c>
      <c r="G97" s="306">
        <f t="shared" si="147"/>
        <v>1</v>
      </c>
      <c r="H97" s="868">
        <v>0</v>
      </c>
      <c r="I97" s="869">
        <v>0</v>
      </c>
      <c r="J97" s="869">
        <v>2</v>
      </c>
      <c r="K97" s="306">
        <f t="shared" si="124"/>
        <v>1</v>
      </c>
      <c r="L97" s="940"/>
      <c r="M97" s="941"/>
      <c r="N97" s="941"/>
      <c r="O97" s="306">
        <f t="shared" si="148"/>
        <v>0</v>
      </c>
      <c r="P97" s="548"/>
      <c r="Q97" s="549"/>
      <c r="R97" s="549"/>
      <c r="S97" s="306">
        <f t="shared" si="125"/>
        <v>0</v>
      </c>
      <c r="T97" s="965"/>
      <c r="U97" s="966"/>
      <c r="V97" s="966"/>
      <c r="W97" s="306">
        <f t="shared" si="149"/>
        <v>0</v>
      </c>
      <c r="X97" s="548"/>
      <c r="Y97" s="549"/>
      <c r="Z97" s="549"/>
      <c r="AA97" s="306">
        <f t="shared" si="150"/>
        <v>0</v>
      </c>
      <c r="AB97" s="548"/>
      <c r="AC97" s="549"/>
      <c r="AD97" s="549"/>
      <c r="AE97" s="306">
        <f t="shared" si="126"/>
        <v>0</v>
      </c>
      <c r="AF97" s="548"/>
      <c r="AG97" s="549"/>
      <c r="AH97" s="549"/>
      <c r="AI97" s="306">
        <f t="shared" si="127"/>
        <v>0</v>
      </c>
      <c r="AJ97" s="1003">
        <v>0</v>
      </c>
      <c r="AK97" s="1004">
        <v>0</v>
      </c>
      <c r="AL97" s="1004">
        <v>2</v>
      </c>
      <c r="AM97" s="306">
        <f t="shared" si="128"/>
        <v>1</v>
      </c>
      <c r="AN97" s="1051">
        <v>0</v>
      </c>
      <c r="AO97" s="1052">
        <v>0</v>
      </c>
      <c r="AP97" s="1052">
        <v>4</v>
      </c>
      <c r="AQ97" s="306">
        <f t="shared" si="129"/>
        <v>1</v>
      </c>
      <c r="AR97" s="1075">
        <v>0</v>
      </c>
      <c r="AS97" s="1076">
        <v>0</v>
      </c>
      <c r="AT97" s="1076">
        <v>1</v>
      </c>
      <c r="AU97" s="306">
        <f t="shared" si="130"/>
        <v>1</v>
      </c>
      <c r="AV97" s="1133">
        <v>1</v>
      </c>
      <c r="AW97" s="1134">
        <v>0</v>
      </c>
      <c r="AX97" s="1134">
        <v>1</v>
      </c>
      <c r="AY97" s="306">
        <f t="shared" si="131"/>
        <v>1</v>
      </c>
      <c r="AZ97" s="1157"/>
      <c r="BA97" s="1158"/>
      <c r="BB97" s="1158"/>
      <c r="BC97" s="306">
        <f t="shared" si="151"/>
        <v>0</v>
      </c>
      <c r="BD97" s="590"/>
      <c r="BE97" s="594"/>
      <c r="BF97" s="594"/>
      <c r="BG97" s="596">
        <f t="shared" si="132"/>
        <v>0</v>
      </c>
      <c r="BH97" s="1221"/>
      <c r="BI97" s="1222"/>
      <c r="BJ97" s="1222"/>
      <c r="BK97" s="306">
        <f t="shared" si="152"/>
        <v>0</v>
      </c>
      <c r="BL97" s="597"/>
      <c r="BM97" s="594"/>
      <c r="BN97" s="594"/>
      <c r="BO97" s="593">
        <f t="shared" si="133"/>
        <v>0</v>
      </c>
      <c r="BP97" s="548"/>
      <c r="BQ97" s="549"/>
      <c r="BR97" s="549"/>
      <c r="BS97" s="306">
        <f t="shared" si="134"/>
        <v>0</v>
      </c>
      <c r="BT97" s="691"/>
      <c r="BU97" s="692"/>
      <c r="BV97" s="692"/>
      <c r="BW97" s="306">
        <f t="shared" si="135"/>
        <v>0</v>
      </c>
      <c r="BX97" s="1298">
        <v>0</v>
      </c>
      <c r="BY97" s="1299">
        <v>0</v>
      </c>
      <c r="BZ97" s="1299">
        <v>6</v>
      </c>
      <c r="CA97" s="306">
        <f t="shared" si="160"/>
        <v>1</v>
      </c>
      <c r="CB97" s="1321"/>
      <c r="CC97" s="1322"/>
      <c r="CD97" s="1322"/>
      <c r="CE97" s="306">
        <f t="shared" si="137"/>
        <v>0</v>
      </c>
      <c r="CF97" s="1381"/>
      <c r="CG97" s="1382"/>
      <c r="CH97" s="1382"/>
      <c r="CI97" s="306">
        <f t="shared" si="138"/>
        <v>0</v>
      </c>
      <c r="CJ97" s="595"/>
      <c r="CK97" s="592"/>
      <c r="CL97" s="592"/>
      <c r="CM97" s="596">
        <f t="shared" si="139"/>
        <v>0</v>
      </c>
      <c r="CN97" s="1389">
        <v>1</v>
      </c>
      <c r="CO97" s="1390">
        <v>0</v>
      </c>
      <c r="CP97" s="1390">
        <v>1</v>
      </c>
      <c r="CQ97" s="306">
        <f t="shared" si="140"/>
        <v>1</v>
      </c>
      <c r="CR97" s="590"/>
      <c r="CS97" s="594"/>
      <c r="CT97" s="594"/>
      <c r="CU97" s="306">
        <f t="shared" si="141"/>
        <v>0</v>
      </c>
      <c r="CV97" s="1436"/>
      <c r="CW97" s="1437"/>
      <c r="CX97" s="1437"/>
      <c r="CY97" s="307">
        <f t="shared" si="161"/>
        <v>0</v>
      </c>
      <c r="CZ97" s="308">
        <f t="shared" si="106"/>
        <v>2</v>
      </c>
      <c r="DA97" s="309">
        <f t="shared" si="107"/>
        <v>1</v>
      </c>
      <c r="DB97" s="310">
        <f t="shared" si="107"/>
        <v>32</v>
      </c>
      <c r="DC97" s="311">
        <f t="shared" si="108"/>
        <v>0.5</v>
      </c>
      <c r="DD97" s="312">
        <f t="shared" si="155"/>
        <v>0.37894144144144143</v>
      </c>
      <c r="DE97" s="313">
        <f t="shared" si="156"/>
        <v>0.17302352769253251</v>
      </c>
      <c r="DF97" s="314">
        <f t="shared" si="157"/>
        <v>1</v>
      </c>
      <c r="DG97" s="313">
        <f t="shared" si="105"/>
        <v>9.375E-2</v>
      </c>
      <c r="DH97" s="314">
        <f t="shared" si="158"/>
        <v>0.10811016479382828</v>
      </c>
      <c r="DI97" s="302">
        <f>DB97/'Кол-во учащихся ОУ'!D102</f>
        <v>2.0874103065883887E-2</v>
      </c>
      <c r="DJ97" s="303">
        <f t="shared" si="159"/>
        <v>0.15285221418959088</v>
      </c>
    </row>
    <row r="98" spans="1:114" ht="16.5" customHeight="1" x14ac:dyDescent="0.25">
      <c r="A98" s="651">
        <v>15</v>
      </c>
      <c r="B98" s="16">
        <v>61150</v>
      </c>
      <c r="C98" s="813" t="s">
        <v>65</v>
      </c>
      <c r="D98" s="837">
        <v>0</v>
      </c>
      <c r="E98" s="838">
        <v>0</v>
      </c>
      <c r="F98" s="838">
        <v>4</v>
      </c>
      <c r="G98" s="306">
        <f t="shared" si="147"/>
        <v>1</v>
      </c>
      <c r="H98" s="868">
        <v>0</v>
      </c>
      <c r="I98" s="869">
        <v>0</v>
      </c>
      <c r="J98" s="869">
        <v>1</v>
      </c>
      <c r="K98" s="306">
        <f t="shared" si="124"/>
        <v>1</v>
      </c>
      <c r="L98" s="940"/>
      <c r="M98" s="941"/>
      <c r="N98" s="941"/>
      <c r="O98" s="306">
        <f t="shared" si="148"/>
        <v>0</v>
      </c>
      <c r="P98" s="548"/>
      <c r="Q98" s="549"/>
      <c r="R98" s="549"/>
      <c r="S98" s="306">
        <f t="shared" si="125"/>
        <v>0</v>
      </c>
      <c r="T98" s="965"/>
      <c r="U98" s="966"/>
      <c r="V98" s="966"/>
      <c r="W98" s="306">
        <f t="shared" si="149"/>
        <v>0</v>
      </c>
      <c r="X98" s="548"/>
      <c r="Y98" s="549"/>
      <c r="Z98" s="549"/>
      <c r="AA98" s="306">
        <f t="shared" si="150"/>
        <v>0</v>
      </c>
      <c r="AB98" s="548"/>
      <c r="AC98" s="549"/>
      <c r="AD98" s="549"/>
      <c r="AE98" s="306">
        <f t="shared" si="126"/>
        <v>0</v>
      </c>
      <c r="AF98" s="548"/>
      <c r="AG98" s="549"/>
      <c r="AH98" s="549"/>
      <c r="AI98" s="306">
        <f t="shared" si="127"/>
        <v>0</v>
      </c>
      <c r="AJ98" s="1003"/>
      <c r="AK98" s="1004"/>
      <c r="AL98" s="1004"/>
      <c r="AM98" s="306">
        <f t="shared" si="128"/>
        <v>0</v>
      </c>
      <c r="AN98" s="1051">
        <v>0</v>
      </c>
      <c r="AO98" s="1052">
        <v>0</v>
      </c>
      <c r="AP98" s="1052">
        <v>2</v>
      </c>
      <c r="AQ98" s="306">
        <f t="shared" si="129"/>
        <v>1</v>
      </c>
      <c r="AR98" s="1075">
        <v>0</v>
      </c>
      <c r="AS98" s="1076">
        <v>1</v>
      </c>
      <c r="AT98" s="1076">
        <v>10</v>
      </c>
      <c r="AU98" s="306">
        <f t="shared" si="130"/>
        <v>1</v>
      </c>
      <c r="AV98" s="1133"/>
      <c r="AW98" s="1134"/>
      <c r="AX98" s="1134"/>
      <c r="AY98" s="306">
        <f t="shared" si="131"/>
        <v>0</v>
      </c>
      <c r="AZ98" s="1157">
        <v>0</v>
      </c>
      <c r="BA98" s="1158">
        <v>0</v>
      </c>
      <c r="BB98" s="1158">
        <v>6</v>
      </c>
      <c r="BC98" s="306">
        <f t="shared" si="151"/>
        <v>1</v>
      </c>
      <c r="BD98" s="590"/>
      <c r="BE98" s="594"/>
      <c r="BF98" s="594"/>
      <c r="BG98" s="596">
        <f t="shared" si="132"/>
        <v>0</v>
      </c>
      <c r="BH98" s="1221"/>
      <c r="BI98" s="1222"/>
      <c r="BJ98" s="1222"/>
      <c r="BK98" s="306">
        <f t="shared" si="152"/>
        <v>0</v>
      </c>
      <c r="BL98" s="591"/>
      <c r="BM98" s="592"/>
      <c r="BN98" s="592"/>
      <c r="BO98" s="593">
        <f t="shared" si="133"/>
        <v>0</v>
      </c>
      <c r="BP98" s="304"/>
      <c r="BQ98" s="305"/>
      <c r="BR98" s="305"/>
      <c r="BS98" s="306">
        <f t="shared" si="134"/>
        <v>0</v>
      </c>
      <c r="BT98" s="691"/>
      <c r="BU98" s="692"/>
      <c r="BV98" s="692"/>
      <c r="BW98" s="306">
        <f t="shared" si="135"/>
        <v>0</v>
      </c>
      <c r="BX98" s="1298">
        <v>0</v>
      </c>
      <c r="BY98" s="1299">
        <v>2</v>
      </c>
      <c r="BZ98" s="1299">
        <v>4</v>
      </c>
      <c r="CA98" s="306">
        <f t="shared" si="160"/>
        <v>1</v>
      </c>
      <c r="CB98" s="1321">
        <v>0</v>
      </c>
      <c r="CC98" s="1322">
        <v>1</v>
      </c>
      <c r="CD98" s="1322">
        <v>1</v>
      </c>
      <c r="CE98" s="306">
        <f t="shared" si="137"/>
        <v>1</v>
      </c>
      <c r="CF98" s="1381"/>
      <c r="CG98" s="1382"/>
      <c r="CH98" s="1382"/>
      <c r="CI98" s="306">
        <f t="shared" si="138"/>
        <v>0</v>
      </c>
      <c r="CJ98" s="595"/>
      <c r="CK98" s="592"/>
      <c r="CL98" s="592"/>
      <c r="CM98" s="596">
        <f t="shared" si="139"/>
        <v>0</v>
      </c>
      <c r="CN98" s="1391"/>
      <c r="CO98" s="1392"/>
      <c r="CP98" s="1392"/>
      <c r="CQ98" s="306">
        <f t="shared" si="140"/>
        <v>0</v>
      </c>
      <c r="CR98" s="590"/>
      <c r="CS98" s="594"/>
      <c r="CT98" s="594"/>
      <c r="CU98" s="306">
        <f t="shared" si="141"/>
        <v>0</v>
      </c>
      <c r="CV98" s="1436"/>
      <c r="CW98" s="1437"/>
      <c r="CX98" s="1437">
        <v>283</v>
      </c>
      <c r="CY98" s="307">
        <f t="shared" si="161"/>
        <v>1</v>
      </c>
      <c r="CZ98" s="308">
        <f t="shared" si="106"/>
        <v>0</v>
      </c>
      <c r="DA98" s="309">
        <f t="shared" si="107"/>
        <v>4</v>
      </c>
      <c r="DB98" s="310">
        <f t="shared" si="107"/>
        <v>311</v>
      </c>
      <c r="DC98" s="311">
        <f t="shared" si="108"/>
        <v>0.5</v>
      </c>
      <c r="DD98" s="312">
        <f t="shared" si="155"/>
        <v>0.37894144144144143</v>
      </c>
      <c r="DE98" s="313">
        <f t="shared" si="156"/>
        <v>1.6815724097618006</v>
      </c>
      <c r="DF98" s="314">
        <f t="shared" si="157"/>
        <v>1</v>
      </c>
      <c r="DG98" s="313">
        <f t="shared" si="105"/>
        <v>1.2861736334405145E-2</v>
      </c>
      <c r="DH98" s="314">
        <f t="shared" si="158"/>
        <v>0.10811016479382828</v>
      </c>
      <c r="DI98" s="302">
        <f>DB98/'Кол-во учащихся ОУ'!D103</f>
        <v>0.32261410788381745</v>
      </c>
      <c r="DJ98" s="303">
        <f t="shared" si="159"/>
        <v>0.15285221418959088</v>
      </c>
    </row>
    <row r="99" spans="1:114" ht="16.5" customHeight="1" x14ac:dyDescent="0.25">
      <c r="A99" s="651">
        <v>16</v>
      </c>
      <c r="B99" s="16">
        <v>61210</v>
      </c>
      <c r="C99" s="21" t="s">
        <v>66</v>
      </c>
      <c r="D99" s="837">
        <v>0</v>
      </c>
      <c r="E99" s="838">
        <v>0</v>
      </c>
      <c r="F99" s="838">
        <v>0</v>
      </c>
      <c r="G99" s="306">
        <f t="shared" si="147"/>
        <v>0</v>
      </c>
      <c r="H99" s="868">
        <v>0</v>
      </c>
      <c r="I99" s="869">
        <v>0</v>
      </c>
      <c r="J99" s="869">
        <v>3</v>
      </c>
      <c r="K99" s="306">
        <f t="shared" si="124"/>
        <v>1</v>
      </c>
      <c r="L99" s="940"/>
      <c r="M99" s="941"/>
      <c r="N99" s="941"/>
      <c r="O99" s="306">
        <f t="shared" si="148"/>
        <v>0</v>
      </c>
      <c r="P99" s="548"/>
      <c r="Q99" s="549"/>
      <c r="R99" s="549"/>
      <c r="S99" s="306">
        <f t="shared" si="125"/>
        <v>0</v>
      </c>
      <c r="T99" s="965"/>
      <c r="U99" s="966"/>
      <c r="V99" s="966"/>
      <c r="W99" s="306">
        <f t="shared" si="149"/>
        <v>0</v>
      </c>
      <c r="X99" s="548"/>
      <c r="Y99" s="549"/>
      <c r="Z99" s="549"/>
      <c r="AA99" s="306">
        <f t="shared" si="150"/>
        <v>0</v>
      </c>
      <c r="AB99" s="548"/>
      <c r="AC99" s="549"/>
      <c r="AD99" s="549"/>
      <c r="AE99" s="306">
        <f t="shared" si="126"/>
        <v>0</v>
      </c>
      <c r="AF99" s="548"/>
      <c r="AG99" s="549"/>
      <c r="AH99" s="549"/>
      <c r="AI99" s="306">
        <f t="shared" si="127"/>
        <v>0</v>
      </c>
      <c r="AJ99" s="1003"/>
      <c r="AK99" s="1004"/>
      <c r="AL99" s="1004"/>
      <c r="AM99" s="306">
        <f t="shared" si="128"/>
        <v>0</v>
      </c>
      <c r="AN99" s="1051">
        <v>0</v>
      </c>
      <c r="AO99" s="1052">
        <v>0</v>
      </c>
      <c r="AP99" s="1052">
        <v>2</v>
      </c>
      <c r="AQ99" s="306">
        <f t="shared" si="129"/>
        <v>1</v>
      </c>
      <c r="AR99" s="1075"/>
      <c r="AS99" s="1076"/>
      <c r="AT99" s="1076"/>
      <c r="AU99" s="306">
        <f t="shared" si="130"/>
        <v>0</v>
      </c>
      <c r="AV99" s="1133"/>
      <c r="AW99" s="1134"/>
      <c r="AX99" s="1134"/>
      <c r="AY99" s="306">
        <f t="shared" si="131"/>
        <v>0</v>
      </c>
      <c r="AZ99" s="1157"/>
      <c r="BA99" s="1158"/>
      <c r="BB99" s="1158"/>
      <c r="BC99" s="306">
        <f t="shared" si="151"/>
        <v>0</v>
      </c>
      <c r="BD99" s="590"/>
      <c r="BE99" s="594"/>
      <c r="BF99" s="594"/>
      <c r="BG99" s="596">
        <f t="shared" si="132"/>
        <v>0</v>
      </c>
      <c r="BH99" s="1221"/>
      <c r="BI99" s="1222"/>
      <c r="BJ99" s="1222"/>
      <c r="BK99" s="306">
        <f t="shared" si="152"/>
        <v>0</v>
      </c>
      <c r="BL99" s="591"/>
      <c r="BM99" s="592"/>
      <c r="BN99" s="592"/>
      <c r="BO99" s="593">
        <f t="shared" si="133"/>
        <v>0</v>
      </c>
      <c r="BP99" s="304"/>
      <c r="BQ99" s="305"/>
      <c r="BR99" s="305"/>
      <c r="BS99" s="306">
        <f t="shared" si="134"/>
        <v>0</v>
      </c>
      <c r="BT99" s="691"/>
      <c r="BU99" s="692"/>
      <c r="BV99" s="692"/>
      <c r="BW99" s="306">
        <f t="shared" si="135"/>
        <v>0</v>
      </c>
      <c r="BX99" s="1298">
        <v>0</v>
      </c>
      <c r="BY99" s="1299">
        <v>0</v>
      </c>
      <c r="BZ99" s="1299">
        <v>3</v>
      </c>
      <c r="CA99" s="306">
        <f t="shared" si="160"/>
        <v>1</v>
      </c>
      <c r="CB99" s="1321"/>
      <c r="CC99" s="1322"/>
      <c r="CD99" s="1322"/>
      <c r="CE99" s="306">
        <f t="shared" si="137"/>
        <v>0</v>
      </c>
      <c r="CF99" s="1381"/>
      <c r="CG99" s="1382"/>
      <c r="CH99" s="1382"/>
      <c r="CI99" s="306">
        <f t="shared" si="138"/>
        <v>0</v>
      </c>
      <c r="CJ99" s="595"/>
      <c r="CK99" s="592"/>
      <c r="CL99" s="592"/>
      <c r="CM99" s="596">
        <f t="shared" si="139"/>
        <v>0</v>
      </c>
      <c r="CN99" s="1391"/>
      <c r="CO99" s="1392"/>
      <c r="CP99" s="1392"/>
      <c r="CQ99" s="306">
        <f t="shared" si="140"/>
        <v>0</v>
      </c>
      <c r="CR99" s="590"/>
      <c r="CS99" s="594"/>
      <c r="CT99" s="594"/>
      <c r="CU99" s="306">
        <f t="shared" si="141"/>
        <v>0</v>
      </c>
      <c r="CV99" s="1436"/>
      <c r="CW99" s="1437"/>
      <c r="CX99" s="1437">
        <v>82</v>
      </c>
      <c r="CY99" s="307">
        <f t="shared" si="161"/>
        <v>1</v>
      </c>
      <c r="CZ99" s="308">
        <f t="shared" si="106"/>
        <v>0</v>
      </c>
      <c r="DA99" s="309">
        <f t="shared" si="107"/>
        <v>0</v>
      </c>
      <c r="DB99" s="310">
        <f>F99+J99+N99+R99+V99+Z99+AD99+AH99+AL99+AP99+AT99+AX99+BB99+BF99+BJ99+BN99+BR99+BV99+BZ99+CD99+CH99+CL99+CP99+CT99+CX99</f>
        <v>90</v>
      </c>
      <c r="DC99" s="311">
        <f t="shared" si="108"/>
        <v>0.25</v>
      </c>
      <c r="DD99" s="312">
        <f t="shared" si="155"/>
        <v>0.37894144144144143</v>
      </c>
      <c r="DE99" s="313">
        <f t="shared" si="156"/>
        <v>0.4866286716352477</v>
      </c>
      <c r="DF99" s="314">
        <f t="shared" si="157"/>
        <v>1</v>
      </c>
      <c r="DG99" s="313">
        <f t="shared" si="105"/>
        <v>0</v>
      </c>
      <c r="DH99" s="314">
        <f t="shared" si="158"/>
        <v>0.10811016479382828</v>
      </c>
      <c r="DI99" s="302">
        <f>DB99/'Кол-во учащихся ОУ'!D104</f>
        <v>0.1125</v>
      </c>
      <c r="DJ99" s="303">
        <f t="shared" si="159"/>
        <v>0.15285221418959088</v>
      </c>
    </row>
    <row r="100" spans="1:114" ht="16.5" customHeight="1" x14ac:dyDescent="0.25">
      <c r="A100" s="651">
        <v>17</v>
      </c>
      <c r="B100" s="16">
        <v>61290</v>
      </c>
      <c r="C100" s="21" t="s">
        <v>67</v>
      </c>
      <c r="D100" s="837">
        <v>0</v>
      </c>
      <c r="E100" s="838">
        <v>0</v>
      </c>
      <c r="F100" s="838">
        <v>3</v>
      </c>
      <c r="G100" s="306">
        <f t="shared" si="147"/>
        <v>1</v>
      </c>
      <c r="H100" s="868"/>
      <c r="I100" s="869"/>
      <c r="J100" s="869"/>
      <c r="K100" s="306">
        <f t="shared" si="124"/>
        <v>0</v>
      </c>
      <c r="L100" s="940"/>
      <c r="M100" s="941"/>
      <c r="N100" s="941"/>
      <c r="O100" s="306">
        <f t="shared" si="148"/>
        <v>0</v>
      </c>
      <c r="P100" s="548"/>
      <c r="Q100" s="549"/>
      <c r="R100" s="549"/>
      <c r="S100" s="306">
        <f t="shared" si="125"/>
        <v>0</v>
      </c>
      <c r="T100" s="965"/>
      <c r="U100" s="966"/>
      <c r="V100" s="966"/>
      <c r="W100" s="306">
        <f t="shared" si="149"/>
        <v>0</v>
      </c>
      <c r="X100" s="548"/>
      <c r="Y100" s="549"/>
      <c r="Z100" s="549"/>
      <c r="AA100" s="306">
        <f t="shared" si="150"/>
        <v>0</v>
      </c>
      <c r="AB100" s="548"/>
      <c r="AC100" s="549"/>
      <c r="AD100" s="549"/>
      <c r="AE100" s="306">
        <f t="shared" si="126"/>
        <v>0</v>
      </c>
      <c r="AF100" s="548"/>
      <c r="AG100" s="549"/>
      <c r="AH100" s="549"/>
      <c r="AI100" s="306">
        <f t="shared" si="127"/>
        <v>0</v>
      </c>
      <c r="AJ100" s="1003"/>
      <c r="AK100" s="1004"/>
      <c r="AL100" s="1004"/>
      <c r="AM100" s="306">
        <f t="shared" si="128"/>
        <v>0</v>
      </c>
      <c r="AN100" s="1051">
        <v>0</v>
      </c>
      <c r="AO100" s="1052">
        <v>0</v>
      </c>
      <c r="AP100" s="1052">
        <v>2</v>
      </c>
      <c r="AQ100" s="306">
        <f t="shared" si="129"/>
        <v>1</v>
      </c>
      <c r="AR100" s="1075">
        <v>0</v>
      </c>
      <c r="AS100" s="1076">
        <v>1</v>
      </c>
      <c r="AT100" s="1076">
        <v>3</v>
      </c>
      <c r="AU100" s="306">
        <f t="shared" si="130"/>
        <v>1</v>
      </c>
      <c r="AV100" s="1133"/>
      <c r="AW100" s="1134"/>
      <c r="AX100" s="1134"/>
      <c r="AY100" s="306">
        <f t="shared" si="131"/>
        <v>0</v>
      </c>
      <c r="AZ100" s="1157"/>
      <c r="BA100" s="1158"/>
      <c r="BB100" s="1158"/>
      <c r="BC100" s="306">
        <f t="shared" si="151"/>
        <v>0</v>
      </c>
      <c r="BD100" s="590"/>
      <c r="BE100" s="594"/>
      <c r="BF100" s="594"/>
      <c r="BG100" s="596">
        <f t="shared" si="132"/>
        <v>0</v>
      </c>
      <c r="BH100" s="1221"/>
      <c r="BI100" s="1222"/>
      <c r="BJ100" s="1222"/>
      <c r="BK100" s="306">
        <f t="shared" si="152"/>
        <v>0</v>
      </c>
      <c r="BL100" s="591"/>
      <c r="BM100" s="592"/>
      <c r="BN100" s="592"/>
      <c r="BO100" s="593">
        <f t="shared" si="133"/>
        <v>0</v>
      </c>
      <c r="BP100" s="304"/>
      <c r="BQ100" s="305"/>
      <c r="BR100" s="305"/>
      <c r="BS100" s="306">
        <f t="shared" si="134"/>
        <v>0</v>
      </c>
      <c r="BT100" s="691"/>
      <c r="BU100" s="692"/>
      <c r="BV100" s="692"/>
      <c r="BW100" s="306">
        <f t="shared" si="135"/>
        <v>0</v>
      </c>
      <c r="BX100" s="1298">
        <v>0</v>
      </c>
      <c r="BY100" s="1299">
        <v>0</v>
      </c>
      <c r="BZ100" s="1299">
        <v>5</v>
      </c>
      <c r="CA100" s="306">
        <f t="shared" si="160"/>
        <v>1</v>
      </c>
      <c r="CB100" s="1321"/>
      <c r="CC100" s="1322"/>
      <c r="CD100" s="1322"/>
      <c r="CE100" s="306">
        <f t="shared" si="137"/>
        <v>0</v>
      </c>
      <c r="CF100" s="1381"/>
      <c r="CG100" s="1382"/>
      <c r="CH100" s="1382"/>
      <c r="CI100" s="306">
        <f t="shared" si="138"/>
        <v>0</v>
      </c>
      <c r="CJ100" s="595"/>
      <c r="CK100" s="592"/>
      <c r="CL100" s="592"/>
      <c r="CM100" s="596">
        <f t="shared" si="139"/>
        <v>0</v>
      </c>
      <c r="CN100" s="1391"/>
      <c r="CO100" s="1392"/>
      <c r="CP100" s="1392"/>
      <c r="CQ100" s="306">
        <f t="shared" si="140"/>
        <v>0</v>
      </c>
      <c r="CR100" s="590"/>
      <c r="CS100" s="594"/>
      <c r="CT100" s="594"/>
      <c r="CU100" s="306">
        <f t="shared" si="141"/>
        <v>0</v>
      </c>
      <c r="CV100" s="1436"/>
      <c r="CW100" s="1437"/>
      <c r="CX100" s="1437"/>
      <c r="CY100" s="307">
        <f t="shared" si="161"/>
        <v>0</v>
      </c>
      <c r="CZ100" s="308">
        <f t="shared" si="106"/>
        <v>0</v>
      </c>
      <c r="DA100" s="309">
        <f t="shared" si="107"/>
        <v>1</v>
      </c>
      <c r="DB100" s="310">
        <f t="shared" si="107"/>
        <v>13</v>
      </c>
      <c r="DC100" s="311">
        <f t="shared" si="108"/>
        <v>0.25</v>
      </c>
      <c r="DD100" s="312">
        <f t="shared" si="155"/>
        <v>0.37894144144144143</v>
      </c>
      <c r="DE100" s="313">
        <f t="shared" si="156"/>
        <v>7.0290808125091336E-2</v>
      </c>
      <c r="DF100" s="314">
        <f t="shared" si="157"/>
        <v>1</v>
      </c>
      <c r="DG100" s="313">
        <f t="shared" si="105"/>
        <v>7.6923076923076927E-2</v>
      </c>
      <c r="DH100" s="314">
        <f t="shared" si="158"/>
        <v>0.10811016479382828</v>
      </c>
      <c r="DI100" s="302">
        <f>DB100/'Кол-во учащихся ОУ'!D105</f>
        <v>1.7150395778364115E-2</v>
      </c>
      <c r="DJ100" s="303">
        <f t="shared" si="159"/>
        <v>0.15285221418959088</v>
      </c>
    </row>
    <row r="101" spans="1:114" ht="16.5" customHeight="1" x14ac:dyDescent="0.25">
      <c r="A101" s="651">
        <v>18</v>
      </c>
      <c r="B101" s="16">
        <v>61340</v>
      </c>
      <c r="C101" s="21" t="s">
        <v>68</v>
      </c>
      <c r="D101" s="837">
        <v>0</v>
      </c>
      <c r="E101" s="838">
        <v>0</v>
      </c>
      <c r="F101" s="838">
        <v>0</v>
      </c>
      <c r="G101" s="306">
        <f t="shared" si="147"/>
        <v>0</v>
      </c>
      <c r="H101" s="868">
        <v>0</v>
      </c>
      <c r="I101" s="869">
        <v>0</v>
      </c>
      <c r="J101" s="869">
        <v>1</v>
      </c>
      <c r="K101" s="306">
        <f t="shared" si="124"/>
        <v>1</v>
      </c>
      <c r="L101" s="940"/>
      <c r="M101" s="941"/>
      <c r="N101" s="941"/>
      <c r="O101" s="306">
        <f t="shared" si="148"/>
        <v>0</v>
      </c>
      <c r="P101" s="548"/>
      <c r="Q101" s="549"/>
      <c r="R101" s="549"/>
      <c r="S101" s="306">
        <f t="shared" si="125"/>
        <v>0</v>
      </c>
      <c r="T101" s="965"/>
      <c r="U101" s="966"/>
      <c r="V101" s="966"/>
      <c r="W101" s="306">
        <f t="shared" si="149"/>
        <v>0</v>
      </c>
      <c r="X101" s="548"/>
      <c r="Y101" s="549"/>
      <c r="Z101" s="549"/>
      <c r="AA101" s="306">
        <f t="shared" si="150"/>
        <v>0</v>
      </c>
      <c r="AB101" s="548"/>
      <c r="AC101" s="549"/>
      <c r="AD101" s="549"/>
      <c r="AE101" s="306">
        <f t="shared" si="126"/>
        <v>0</v>
      </c>
      <c r="AF101" s="548"/>
      <c r="AG101" s="549"/>
      <c r="AH101" s="549"/>
      <c r="AI101" s="306">
        <f t="shared" si="127"/>
        <v>0</v>
      </c>
      <c r="AJ101" s="1003">
        <v>0</v>
      </c>
      <c r="AK101" s="1004">
        <v>0</v>
      </c>
      <c r="AL101" s="1004">
        <v>2</v>
      </c>
      <c r="AM101" s="306">
        <f t="shared" si="128"/>
        <v>1</v>
      </c>
      <c r="AN101" s="1051">
        <v>0</v>
      </c>
      <c r="AO101" s="1052">
        <v>2</v>
      </c>
      <c r="AP101" s="1052">
        <v>2</v>
      </c>
      <c r="AQ101" s="306">
        <f t="shared" si="129"/>
        <v>1</v>
      </c>
      <c r="AR101" s="1075">
        <v>0</v>
      </c>
      <c r="AS101" s="1076">
        <v>0</v>
      </c>
      <c r="AT101" s="1076">
        <v>1</v>
      </c>
      <c r="AU101" s="306">
        <f t="shared" si="130"/>
        <v>1</v>
      </c>
      <c r="AV101" s="1133"/>
      <c r="AW101" s="1134"/>
      <c r="AX101" s="1134"/>
      <c r="AY101" s="306">
        <f t="shared" si="131"/>
        <v>0</v>
      </c>
      <c r="AZ101" s="1157">
        <v>0</v>
      </c>
      <c r="BA101" s="1158">
        <v>1</v>
      </c>
      <c r="BB101" s="1158">
        <v>4</v>
      </c>
      <c r="BC101" s="306">
        <f t="shared" si="151"/>
        <v>1</v>
      </c>
      <c r="BD101" s="590"/>
      <c r="BE101" s="594"/>
      <c r="BF101" s="594"/>
      <c r="BG101" s="596">
        <f t="shared" si="132"/>
        <v>0</v>
      </c>
      <c r="BH101" s="1221"/>
      <c r="BI101" s="1222"/>
      <c r="BJ101" s="1222"/>
      <c r="BK101" s="306">
        <f t="shared" si="152"/>
        <v>0</v>
      </c>
      <c r="BL101" s="597"/>
      <c r="BM101" s="594"/>
      <c r="BN101" s="594"/>
      <c r="BO101" s="593">
        <f t="shared" si="133"/>
        <v>0</v>
      </c>
      <c r="BP101" s="304"/>
      <c r="BQ101" s="305"/>
      <c r="BR101" s="305"/>
      <c r="BS101" s="306">
        <f t="shared" si="134"/>
        <v>0</v>
      </c>
      <c r="BT101" s="691"/>
      <c r="BU101" s="692"/>
      <c r="BV101" s="692"/>
      <c r="BW101" s="306">
        <f t="shared" si="135"/>
        <v>0</v>
      </c>
      <c r="BX101" s="1298">
        <v>0</v>
      </c>
      <c r="BY101" s="1299">
        <v>0</v>
      </c>
      <c r="BZ101" s="1299">
        <v>5</v>
      </c>
      <c r="CA101" s="306">
        <f t="shared" si="160"/>
        <v>1</v>
      </c>
      <c r="CB101" s="1321"/>
      <c r="CC101" s="1322"/>
      <c r="CD101" s="1322"/>
      <c r="CE101" s="306">
        <f t="shared" si="137"/>
        <v>0</v>
      </c>
      <c r="CF101" s="1381"/>
      <c r="CG101" s="1382"/>
      <c r="CH101" s="1382"/>
      <c r="CI101" s="306">
        <f t="shared" si="138"/>
        <v>0</v>
      </c>
      <c r="CJ101" s="595"/>
      <c r="CK101" s="592"/>
      <c r="CL101" s="592"/>
      <c r="CM101" s="596">
        <f t="shared" si="139"/>
        <v>0</v>
      </c>
      <c r="CN101" s="1391"/>
      <c r="CO101" s="1392"/>
      <c r="CP101" s="1392"/>
      <c r="CQ101" s="306">
        <f t="shared" si="140"/>
        <v>0</v>
      </c>
      <c r="CR101" s="590"/>
      <c r="CS101" s="594"/>
      <c r="CT101" s="594"/>
      <c r="CU101" s="306">
        <f t="shared" si="141"/>
        <v>0</v>
      </c>
      <c r="CV101" s="1436"/>
      <c r="CW101" s="1437"/>
      <c r="CX101" s="1437">
        <v>132</v>
      </c>
      <c r="CY101" s="307">
        <f t="shared" si="161"/>
        <v>1</v>
      </c>
      <c r="CZ101" s="308">
        <f t="shared" si="106"/>
        <v>0</v>
      </c>
      <c r="DA101" s="309">
        <f t="shared" si="107"/>
        <v>3</v>
      </c>
      <c r="DB101" s="310">
        <f t="shared" si="107"/>
        <v>147</v>
      </c>
      <c r="DC101" s="311">
        <f t="shared" si="108"/>
        <v>0.4375</v>
      </c>
      <c r="DD101" s="312">
        <f t="shared" si="155"/>
        <v>0.37894144144144143</v>
      </c>
      <c r="DE101" s="313">
        <f t="shared" si="156"/>
        <v>0.79482683033757129</v>
      </c>
      <c r="DF101" s="314">
        <f t="shared" si="157"/>
        <v>1</v>
      </c>
      <c r="DG101" s="313">
        <f t="shared" si="105"/>
        <v>2.0408163265306121E-2</v>
      </c>
      <c r="DH101" s="314">
        <f t="shared" si="158"/>
        <v>0.10811016479382828</v>
      </c>
      <c r="DI101" s="302">
        <f>DB101/'Кол-во учащихся ОУ'!D106</f>
        <v>0.11386522075910147</v>
      </c>
      <c r="DJ101" s="303">
        <f t="shared" si="159"/>
        <v>0.15285221418959088</v>
      </c>
    </row>
    <row r="102" spans="1:114" ht="16.5" customHeight="1" x14ac:dyDescent="0.25">
      <c r="A102" s="651">
        <v>19</v>
      </c>
      <c r="B102" s="16">
        <v>61390</v>
      </c>
      <c r="C102" s="21" t="s">
        <v>69</v>
      </c>
      <c r="D102" s="837">
        <v>0</v>
      </c>
      <c r="E102" s="838">
        <v>2</v>
      </c>
      <c r="F102" s="838">
        <v>4</v>
      </c>
      <c r="G102" s="306">
        <f t="shared" si="147"/>
        <v>1</v>
      </c>
      <c r="H102" s="868"/>
      <c r="I102" s="869"/>
      <c r="J102" s="869"/>
      <c r="K102" s="306">
        <f t="shared" si="124"/>
        <v>0</v>
      </c>
      <c r="L102" s="940"/>
      <c r="M102" s="941"/>
      <c r="N102" s="941"/>
      <c r="O102" s="306">
        <f t="shared" si="148"/>
        <v>0</v>
      </c>
      <c r="P102" s="548"/>
      <c r="Q102" s="549"/>
      <c r="R102" s="549"/>
      <c r="S102" s="306">
        <f t="shared" si="125"/>
        <v>0</v>
      </c>
      <c r="T102" s="965"/>
      <c r="U102" s="966"/>
      <c r="V102" s="966"/>
      <c r="W102" s="306">
        <f t="shared" si="149"/>
        <v>0</v>
      </c>
      <c r="X102" s="548"/>
      <c r="Y102" s="549"/>
      <c r="Z102" s="549"/>
      <c r="AA102" s="306">
        <f t="shared" si="150"/>
        <v>0</v>
      </c>
      <c r="AB102" s="548"/>
      <c r="AC102" s="549"/>
      <c r="AD102" s="549"/>
      <c r="AE102" s="306">
        <f t="shared" si="126"/>
        <v>0</v>
      </c>
      <c r="AF102" s="548"/>
      <c r="AG102" s="549"/>
      <c r="AH102" s="549"/>
      <c r="AI102" s="306">
        <f t="shared" si="127"/>
        <v>0</v>
      </c>
      <c r="AJ102" s="1003"/>
      <c r="AK102" s="1004"/>
      <c r="AL102" s="1004"/>
      <c r="AM102" s="306">
        <f t="shared" si="128"/>
        <v>0</v>
      </c>
      <c r="AN102" s="1051">
        <v>1</v>
      </c>
      <c r="AO102" s="1052">
        <v>1</v>
      </c>
      <c r="AP102" s="1052">
        <v>2</v>
      </c>
      <c r="AQ102" s="306">
        <f t="shared" si="129"/>
        <v>1</v>
      </c>
      <c r="AR102" s="1075"/>
      <c r="AS102" s="1076"/>
      <c r="AT102" s="1076"/>
      <c r="AU102" s="306">
        <f t="shared" si="130"/>
        <v>0</v>
      </c>
      <c r="AV102" s="1133"/>
      <c r="AW102" s="1134"/>
      <c r="AX102" s="1134"/>
      <c r="AY102" s="306">
        <f t="shared" si="131"/>
        <v>0</v>
      </c>
      <c r="AZ102" s="1157"/>
      <c r="BA102" s="1158"/>
      <c r="BB102" s="1158"/>
      <c r="BC102" s="306">
        <f t="shared" si="151"/>
        <v>0</v>
      </c>
      <c r="BD102" s="590"/>
      <c r="BE102" s="594"/>
      <c r="BF102" s="594"/>
      <c r="BG102" s="596">
        <f t="shared" si="132"/>
        <v>0</v>
      </c>
      <c r="BH102" s="1221"/>
      <c r="BI102" s="1222"/>
      <c r="BJ102" s="1222"/>
      <c r="BK102" s="306">
        <f t="shared" si="152"/>
        <v>0</v>
      </c>
      <c r="BL102" s="597"/>
      <c r="BM102" s="594"/>
      <c r="BN102" s="594"/>
      <c r="BO102" s="593">
        <f t="shared" si="133"/>
        <v>0</v>
      </c>
      <c r="BP102" s="304"/>
      <c r="BQ102" s="305"/>
      <c r="BR102" s="305"/>
      <c r="BS102" s="306">
        <f t="shared" si="134"/>
        <v>0</v>
      </c>
      <c r="BT102" s="691"/>
      <c r="BU102" s="692"/>
      <c r="BV102" s="692"/>
      <c r="BW102" s="306">
        <f t="shared" si="135"/>
        <v>0</v>
      </c>
      <c r="BX102" s="1298">
        <v>0</v>
      </c>
      <c r="BY102" s="1299">
        <v>0</v>
      </c>
      <c r="BZ102" s="1299">
        <v>2</v>
      </c>
      <c r="CA102" s="306">
        <f t="shared" si="160"/>
        <v>1</v>
      </c>
      <c r="CB102" s="1321"/>
      <c r="CC102" s="1322"/>
      <c r="CD102" s="1322"/>
      <c r="CE102" s="306">
        <f t="shared" si="137"/>
        <v>0</v>
      </c>
      <c r="CF102" s="1381"/>
      <c r="CG102" s="1382"/>
      <c r="CH102" s="1382"/>
      <c r="CI102" s="306">
        <f t="shared" si="138"/>
        <v>0</v>
      </c>
      <c r="CJ102" s="595"/>
      <c r="CK102" s="592"/>
      <c r="CL102" s="592"/>
      <c r="CM102" s="596">
        <f t="shared" si="139"/>
        <v>0</v>
      </c>
      <c r="CN102" s="1391"/>
      <c r="CO102" s="1392"/>
      <c r="CP102" s="1392"/>
      <c r="CQ102" s="306">
        <f t="shared" si="140"/>
        <v>0</v>
      </c>
      <c r="CR102" s="590"/>
      <c r="CS102" s="594"/>
      <c r="CT102" s="594"/>
      <c r="CU102" s="306">
        <f t="shared" si="141"/>
        <v>0</v>
      </c>
      <c r="CV102" s="1434"/>
      <c r="CW102" s="1435"/>
      <c r="CX102" s="1435"/>
      <c r="CY102" s="307">
        <f t="shared" si="161"/>
        <v>0</v>
      </c>
      <c r="CZ102" s="308">
        <f t="shared" si="106"/>
        <v>1</v>
      </c>
      <c r="DA102" s="309">
        <f t="shared" si="107"/>
        <v>3</v>
      </c>
      <c r="DB102" s="310">
        <f t="shared" si="107"/>
        <v>8</v>
      </c>
      <c r="DC102" s="311">
        <f t="shared" si="108"/>
        <v>0.1875</v>
      </c>
      <c r="DD102" s="312">
        <f t="shared" si="155"/>
        <v>0.37894144144144143</v>
      </c>
      <c r="DE102" s="313">
        <f t="shared" si="156"/>
        <v>4.3255881923133128E-2</v>
      </c>
      <c r="DF102" s="314">
        <f t="shared" si="157"/>
        <v>1</v>
      </c>
      <c r="DG102" s="313">
        <f t="shared" si="105"/>
        <v>0.5</v>
      </c>
      <c r="DH102" s="314">
        <f t="shared" si="158"/>
        <v>0.10811016479382828</v>
      </c>
      <c r="DI102" s="302">
        <f>DB102/'Кол-во учащихся ОУ'!D107</f>
        <v>8.9086859688195987E-3</v>
      </c>
      <c r="DJ102" s="303">
        <f t="shared" si="159"/>
        <v>0.15285221418959088</v>
      </c>
    </row>
    <row r="103" spans="1:114" ht="16.5" customHeight="1" x14ac:dyDescent="0.25">
      <c r="A103" s="651">
        <v>20</v>
      </c>
      <c r="B103" s="16">
        <v>61410</v>
      </c>
      <c r="C103" s="21" t="s">
        <v>70</v>
      </c>
      <c r="D103" s="837">
        <v>0</v>
      </c>
      <c r="E103" s="838">
        <v>0</v>
      </c>
      <c r="F103" s="838">
        <v>6</v>
      </c>
      <c r="G103" s="306">
        <f t="shared" si="147"/>
        <v>1</v>
      </c>
      <c r="H103" s="868"/>
      <c r="I103" s="869"/>
      <c r="J103" s="869"/>
      <c r="K103" s="306">
        <f t="shared" si="124"/>
        <v>0</v>
      </c>
      <c r="L103" s="940"/>
      <c r="M103" s="941"/>
      <c r="N103" s="941"/>
      <c r="O103" s="306">
        <f t="shared" si="148"/>
        <v>0</v>
      </c>
      <c r="P103" s="548"/>
      <c r="Q103" s="549"/>
      <c r="R103" s="549"/>
      <c r="S103" s="306">
        <f t="shared" si="125"/>
        <v>0</v>
      </c>
      <c r="T103" s="965"/>
      <c r="U103" s="966"/>
      <c r="V103" s="966"/>
      <c r="W103" s="306">
        <f t="shared" si="149"/>
        <v>0</v>
      </c>
      <c r="X103" s="548"/>
      <c r="Y103" s="549"/>
      <c r="Z103" s="549"/>
      <c r="AA103" s="306">
        <f t="shared" si="150"/>
        <v>0</v>
      </c>
      <c r="AB103" s="548"/>
      <c r="AC103" s="549"/>
      <c r="AD103" s="549"/>
      <c r="AE103" s="306">
        <f t="shared" si="126"/>
        <v>0</v>
      </c>
      <c r="AF103" s="548"/>
      <c r="AG103" s="549"/>
      <c r="AH103" s="549"/>
      <c r="AI103" s="306">
        <f t="shared" si="127"/>
        <v>0</v>
      </c>
      <c r="AJ103" s="1003">
        <v>0</v>
      </c>
      <c r="AK103" s="1004">
        <v>0</v>
      </c>
      <c r="AL103" s="1004">
        <v>3</v>
      </c>
      <c r="AM103" s="306">
        <f t="shared" si="128"/>
        <v>1</v>
      </c>
      <c r="AN103" s="1051">
        <v>0</v>
      </c>
      <c r="AO103" s="1052">
        <v>0</v>
      </c>
      <c r="AP103" s="1052">
        <v>4</v>
      </c>
      <c r="AQ103" s="306">
        <f t="shared" si="129"/>
        <v>1</v>
      </c>
      <c r="AR103" s="1075"/>
      <c r="AS103" s="1076"/>
      <c r="AT103" s="1076"/>
      <c r="AU103" s="306">
        <f t="shared" si="130"/>
        <v>0</v>
      </c>
      <c r="AV103" s="1133">
        <v>0</v>
      </c>
      <c r="AW103" s="1134">
        <v>0</v>
      </c>
      <c r="AX103" s="1134">
        <v>1</v>
      </c>
      <c r="AY103" s="306">
        <f t="shared" si="131"/>
        <v>1</v>
      </c>
      <c r="AZ103" s="1157"/>
      <c r="BA103" s="1158"/>
      <c r="BB103" s="1158"/>
      <c r="BC103" s="306">
        <f t="shared" si="151"/>
        <v>0</v>
      </c>
      <c r="BD103" s="590"/>
      <c r="BE103" s="594"/>
      <c r="BF103" s="594"/>
      <c r="BG103" s="596">
        <f t="shared" si="132"/>
        <v>0</v>
      </c>
      <c r="BH103" s="1221"/>
      <c r="BI103" s="1222"/>
      <c r="BJ103" s="1222"/>
      <c r="BK103" s="306">
        <f t="shared" si="152"/>
        <v>0</v>
      </c>
      <c r="BL103" s="597"/>
      <c r="BM103" s="594"/>
      <c r="BN103" s="594"/>
      <c r="BO103" s="593">
        <f t="shared" si="133"/>
        <v>0</v>
      </c>
      <c r="BP103" s="304"/>
      <c r="BQ103" s="305"/>
      <c r="BR103" s="305"/>
      <c r="BS103" s="306">
        <f t="shared" si="134"/>
        <v>0</v>
      </c>
      <c r="BT103" s="691"/>
      <c r="BU103" s="692"/>
      <c r="BV103" s="692"/>
      <c r="BW103" s="306">
        <f t="shared" si="135"/>
        <v>0</v>
      </c>
      <c r="BX103" s="1298">
        <v>0</v>
      </c>
      <c r="BY103" s="1299">
        <v>0</v>
      </c>
      <c r="BZ103" s="1299">
        <v>5</v>
      </c>
      <c r="CA103" s="306">
        <f t="shared" si="160"/>
        <v>1</v>
      </c>
      <c r="CB103" s="1321"/>
      <c r="CC103" s="1322"/>
      <c r="CD103" s="1322"/>
      <c r="CE103" s="306">
        <f t="shared" si="137"/>
        <v>0</v>
      </c>
      <c r="CF103" s="1381"/>
      <c r="CG103" s="1382"/>
      <c r="CH103" s="1382"/>
      <c r="CI103" s="306">
        <f t="shared" si="138"/>
        <v>0</v>
      </c>
      <c r="CJ103" s="595"/>
      <c r="CK103" s="592"/>
      <c r="CL103" s="592"/>
      <c r="CM103" s="596">
        <f t="shared" si="139"/>
        <v>0</v>
      </c>
      <c r="CN103" s="1391"/>
      <c r="CO103" s="1392"/>
      <c r="CP103" s="1392"/>
      <c r="CQ103" s="306">
        <f t="shared" si="140"/>
        <v>0</v>
      </c>
      <c r="CR103" s="590"/>
      <c r="CS103" s="594"/>
      <c r="CT103" s="594"/>
      <c r="CU103" s="306">
        <f t="shared" si="141"/>
        <v>0</v>
      </c>
      <c r="CV103" s="1436"/>
      <c r="CW103" s="1437"/>
      <c r="CX103" s="1437"/>
      <c r="CY103" s="307">
        <f t="shared" si="161"/>
        <v>0</v>
      </c>
      <c r="CZ103" s="308">
        <f t="shared" si="106"/>
        <v>0</v>
      </c>
      <c r="DA103" s="309">
        <f t="shared" si="107"/>
        <v>0</v>
      </c>
      <c r="DB103" s="310">
        <f t="shared" si="107"/>
        <v>19</v>
      </c>
      <c r="DC103" s="311">
        <f t="shared" si="108"/>
        <v>0.3125</v>
      </c>
      <c r="DD103" s="312">
        <f t="shared" si="155"/>
        <v>0.37894144144144143</v>
      </c>
      <c r="DE103" s="313">
        <f t="shared" si="156"/>
        <v>0.10273271956744119</v>
      </c>
      <c r="DF103" s="314">
        <f t="shared" si="157"/>
        <v>1</v>
      </c>
      <c r="DG103" s="313">
        <f t="shared" si="105"/>
        <v>0</v>
      </c>
      <c r="DH103" s="314">
        <f t="shared" si="158"/>
        <v>0.10811016479382828</v>
      </c>
      <c r="DI103" s="302">
        <f>DB103/'Кол-во учащихся ОУ'!D108</f>
        <v>1.8924302788844622E-2</v>
      </c>
      <c r="DJ103" s="303">
        <f t="shared" si="159"/>
        <v>0.15285221418959088</v>
      </c>
    </row>
    <row r="104" spans="1:114" ht="16.5" customHeight="1" x14ac:dyDescent="0.25">
      <c r="A104" s="651">
        <v>21</v>
      </c>
      <c r="B104" s="16">
        <v>61430</v>
      </c>
      <c r="C104" s="21" t="s">
        <v>111</v>
      </c>
      <c r="D104" s="837">
        <v>2</v>
      </c>
      <c r="E104" s="838">
        <v>2</v>
      </c>
      <c r="F104" s="838">
        <v>16</v>
      </c>
      <c r="G104" s="306">
        <f t="shared" si="147"/>
        <v>1</v>
      </c>
      <c r="H104" s="868">
        <v>1</v>
      </c>
      <c r="I104" s="869">
        <v>0</v>
      </c>
      <c r="J104" s="869">
        <v>4</v>
      </c>
      <c r="K104" s="306">
        <f t="shared" si="124"/>
        <v>1</v>
      </c>
      <c r="L104" s="940"/>
      <c r="M104" s="941"/>
      <c r="N104" s="941"/>
      <c r="O104" s="306">
        <f t="shared" si="148"/>
        <v>0</v>
      </c>
      <c r="P104" s="548"/>
      <c r="Q104" s="549"/>
      <c r="R104" s="549"/>
      <c r="S104" s="306">
        <f t="shared" si="125"/>
        <v>0</v>
      </c>
      <c r="T104" s="965"/>
      <c r="U104" s="966"/>
      <c r="V104" s="966"/>
      <c r="W104" s="306">
        <f t="shared" si="149"/>
        <v>0</v>
      </c>
      <c r="X104" s="548"/>
      <c r="Y104" s="549"/>
      <c r="Z104" s="549"/>
      <c r="AA104" s="306">
        <f t="shared" si="150"/>
        <v>0</v>
      </c>
      <c r="AB104" s="548"/>
      <c r="AC104" s="549"/>
      <c r="AD104" s="549"/>
      <c r="AE104" s="306">
        <f t="shared" si="126"/>
        <v>0</v>
      </c>
      <c r="AF104" s="548"/>
      <c r="AG104" s="549"/>
      <c r="AH104" s="549"/>
      <c r="AI104" s="306">
        <f t="shared" si="127"/>
        <v>0</v>
      </c>
      <c r="AJ104" s="1003">
        <v>0</v>
      </c>
      <c r="AK104" s="1004">
        <v>2</v>
      </c>
      <c r="AL104" s="1004">
        <v>2</v>
      </c>
      <c r="AM104" s="306">
        <f t="shared" si="128"/>
        <v>1</v>
      </c>
      <c r="AN104" s="1051">
        <v>0</v>
      </c>
      <c r="AO104" s="1052">
        <v>0</v>
      </c>
      <c r="AP104" s="1052">
        <v>2</v>
      </c>
      <c r="AQ104" s="306">
        <f t="shared" si="129"/>
        <v>1</v>
      </c>
      <c r="AR104" s="1075">
        <v>0</v>
      </c>
      <c r="AS104" s="1076">
        <v>2</v>
      </c>
      <c r="AT104" s="1076">
        <v>11</v>
      </c>
      <c r="AU104" s="306">
        <f t="shared" si="130"/>
        <v>1</v>
      </c>
      <c r="AV104" s="1133">
        <v>0</v>
      </c>
      <c r="AW104" s="1134">
        <v>1</v>
      </c>
      <c r="AX104" s="1134">
        <v>10</v>
      </c>
      <c r="AY104" s="306">
        <f t="shared" si="131"/>
        <v>1</v>
      </c>
      <c r="AZ104" s="1157">
        <v>0</v>
      </c>
      <c r="BA104" s="1158">
        <v>2</v>
      </c>
      <c r="BB104" s="1158">
        <v>6</v>
      </c>
      <c r="BC104" s="306">
        <f t="shared" si="151"/>
        <v>1</v>
      </c>
      <c r="BD104" s="590"/>
      <c r="BE104" s="594"/>
      <c r="BF104" s="594"/>
      <c r="BG104" s="596">
        <f t="shared" si="132"/>
        <v>0</v>
      </c>
      <c r="BH104" s="1221"/>
      <c r="BI104" s="1222"/>
      <c r="BJ104" s="1222"/>
      <c r="BK104" s="306">
        <f t="shared" si="152"/>
        <v>0</v>
      </c>
      <c r="BL104" s="597"/>
      <c r="BM104" s="594"/>
      <c r="BN104" s="594"/>
      <c r="BO104" s="593">
        <f t="shared" si="133"/>
        <v>0</v>
      </c>
      <c r="BP104" s="548"/>
      <c r="BQ104" s="549"/>
      <c r="BR104" s="549"/>
      <c r="BS104" s="306">
        <f t="shared" si="134"/>
        <v>0</v>
      </c>
      <c r="BT104" s="691"/>
      <c r="BU104" s="692"/>
      <c r="BV104" s="692"/>
      <c r="BW104" s="306">
        <f t="shared" si="135"/>
        <v>0</v>
      </c>
      <c r="BX104" s="1298">
        <v>0</v>
      </c>
      <c r="BY104" s="1299">
        <v>2</v>
      </c>
      <c r="BZ104" s="1299">
        <v>7</v>
      </c>
      <c r="CA104" s="306">
        <f t="shared" si="160"/>
        <v>1</v>
      </c>
      <c r="CB104" s="1321"/>
      <c r="CC104" s="1322"/>
      <c r="CD104" s="1322"/>
      <c r="CE104" s="306">
        <f t="shared" si="137"/>
        <v>0</v>
      </c>
      <c r="CF104" s="1381"/>
      <c r="CG104" s="1382"/>
      <c r="CH104" s="1382"/>
      <c r="CI104" s="306">
        <f t="shared" si="138"/>
        <v>0</v>
      </c>
      <c r="CJ104" s="595"/>
      <c r="CK104" s="592"/>
      <c r="CL104" s="592"/>
      <c r="CM104" s="596">
        <f t="shared" si="139"/>
        <v>0</v>
      </c>
      <c r="CN104" s="1391"/>
      <c r="CO104" s="1392"/>
      <c r="CP104" s="1392"/>
      <c r="CQ104" s="306">
        <f t="shared" si="140"/>
        <v>0</v>
      </c>
      <c r="CR104" s="590"/>
      <c r="CS104" s="594"/>
      <c r="CT104" s="594"/>
      <c r="CU104" s="306">
        <f t="shared" si="141"/>
        <v>0</v>
      </c>
      <c r="CV104" s="1436"/>
      <c r="CW104" s="1437"/>
      <c r="CX104" s="1437">
        <v>441</v>
      </c>
      <c r="CY104" s="307">
        <f t="shared" si="161"/>
        <v>1</v>
      </c>
      <c r="CZ104" s="308">
        <f t="shared" si="106"/>
        <v>3</v>
      </c>
      <c r="DA104" s="309">
        <f t="shared" si="107"/>
        <v>11</v>
      </c>
      <c r="DB104" s="310">
        <f t="shared" si="107"/>
        <v>499</v>
      </c>
      <c r="DC104" s="311">
        <f t="shared" si="108"/>
        <v>0.5625</v>
      </c>
      <c r="DD104" s="312">
        <f t="shared" si="155"/>
        <v>0.37894144144144143</v>
      </c>
      <c r="DE104" s="313">
        <f t="shared" si="156"/>
        <v>2.698085634955429</v>
      </c>
      <c r="DF104" s="314">
        <f t="shared" si="157"/>
        <v>1</v>
      </c>
      <c r="DG104" s="313">
        <f t="shared" si="105"/>
        <v>2.8056112224448898E-2</v>
      </c>
      <c r="DH104" s="314">
        <f t="shared" si="158"/>
        <v>0.10811016479382828</v>
      </c>
      <c r="DI104" s="302">
        <f>DB104/'Кол-во учащихся ОУ'!D109</f>
        <v>0.20611317637339943</v>
      </c>
      <c r="DJ104" s="303">
        <f t="shared" si="159"/>
        <v>0.15285221418959088</v>
      </c>
    </row>
    <row r="105" spans="1:114" ht="16.5" customHeight="1" x14ac:dyDescent="0.25">
      <c r="A105" s="651">
        <v>22</v>
      </c>
      <c r="B105" s="16">
        <v>61440</v>
      </c>
      <c r="C105" s="21" t="s">
        <v>71</v>
      </c>
      <c r="D105" s="837">
        <v>4</v>
      </c>
      <c r="E105" s="838">
        <v>6</v>
      </c>
      <c r="F105" s="838">
        <v>100</v>
      </c>
      <c r="G105" s="306">
        <f t="shared" si="147"/>
        <v>1</v>
      </c>
      <c r="H105" s="868"/>
      <c r="I105" s="869"/>
      <c r="J105" s="869"/>
      <c r="K105" s="306">
        <f t="shared" si="124"/>
        <v>0</v>
      </c>
      <c r="L105" s="940"/>
      <c r="M105" s="941"/>
      <c r="N105" s="941"/>
      <c r="O105" s="306">
        <f t="shared" si="148"/>
        <v>0</v>
      </c>
      <c r="P105" s="548"/>
      <c r="Q105" s="549"/>
      <c r="R105" s="549"/>
      <c r="S105" s="306">
        <f t="shared" si="125"/>
        <v>0</v>
      </c>
      <c r="T105" s="965"/>
      <c r="U105" s="966"/>
      <c r="V105" s="966"/>
      <c r="W105" s="306">
        <f t="shared" si="149"/>
        <v>0</v>
      </c>
      <c r="X105" s="548"/>
      <c r="Y105" s="549"/>
      <c r="Z105" s="549"/>
      <c r="AA105" s="306">
        <f t="shared" si="150"/>
        <v>0</v>
      </c>
      <c r="AB105" s="548"/>
      <c r="AC105" s="549"/>
      <c r="AD105" s="549"/>
      <c r="AE105" s="306">
        <f t="shared" si="126"/>
        <v>0</v>
      </c>
      <c r="AF105" s="548"/>
      <c r="AG105" s="549"/>
      <c r="AH105" s="549"/>
      <c r="AI105" s="306">
        <f t="shared" si="127"/>
        <v>0</v>
      </c>
      <c r="AJ105" s="1003">
        <v>0</v>
      </c>
      <c r="AK105" s="1004">
        <v>0</v>
      </c>
      <c r="AL105" s="1004">
        <v>2</v>
      </c>
      <c r="AM105" s="306">
        <f t="shared" si="128"/>
        <v>1</v>
      </c>
      <c r="AN105" s="1051">
        <v>0</v>
      </c>
      <c r="AO105" s="1052">
        <v>0</v>
      </c>
      <c r="AP105" s="1052">
        <v>2</v>
      </c>
      <c r="AQ105" s="306">
        <f t="shared" si="129"/>
        <v>1</v>
      </c>
      <c r="AR105" s="1075">
        <v>0</v>
      </c>
      <c r="AS105" s="1076">
        <v>2</v>
      </c>
      <c r="AT105" s="1076">
        <v>11</v>
      </c>
      <c r="AU105" s="306">
        <f t="shared" si="130"/>
        <v>1</v>
      </c>
      <c r="AV105" s="1133"/>
      <c r="AW105" s="1134"/>
      <c r="AX105" s="1134"/>
      <c r="AY105" s="306">
        <f t="shared" si="131"/>
        <v>0</v>
      </c>
      <c r="AZ105" s="1157">
        <v>0</v>
      </c>
      <c r="BA105" s="1158">
        <v>1</v>
      </c>
      <c r="BB105" s="1158">
        <v>6</v>
      </c>
      <c r="BC105" s="306">
        <f t="shared" si="151"/>
        <v>1</v>
      </c>
      <c r="BD105" s="590"/>
      <c r="BE105" s="594"/>
      <c r="BF105" s="594"/>
      <c r="BG105" s="596">
        <f t="shared" si="132"/>
        <v>0</v>
      </c>
      <c r="BH105" s="1221">
        <v>1</v>
      </c>
      <c r="BI105" s="1222">
        <v>0</v>
      </c>
      <c r="BJ105" s="1222">
        <v>1</v>
      </c>
      <c r="BK105" s="306">
        <f t="shared" si="152"/>
        <v>1</v>
      </c>
      <c r="BL105" s="597"/>
      <c r="BM105" s="594"/>
      <c r="BN105" s="594"/>
      <c r="BO105" s="593">
        <f t="shared" si="133"/>
        <v>0</v>
      </c>
      <c r="BP105" s="548"/>
      <c r="BQ105" s="549"/>
      <c r="BR105" s="549"/>
      <c r="BS105" s="306">
        <f t="shared" si="134"/>
        <v>0</v>
      </c>
      <c r="BT105" s="691"/>
      <c r="BU105" s="692"/>
      <c r="BV105" s="692"/>
      <c r="BW105" s="306">
        <f t="shared" si="135"/>
        <v>0</v>
      </c>
      <c r="BX105" s="1298">
        <v>0</v>
      </c>
      <c r="BY105" s="1299">
        <v>0</v>
      </c>
      <c r="BZ105" s="1299">
        <v>5</v>
      </c>
      <c r="CA105" s="306">
        <f t="shared" si="160"/>
        <v>1</v>
      </c>
      <c r="CB105" s="1321"/>
      <c r="CC105" s="1322"/>
      <c r="CD105" s="1322"/>
      <c r="CE105" s="306">
        <f t="shared" si="137"/>
        <v>0</v>
      </c>
      <c r="CF105" s="1381"/>
      <c r="CG105" s="1382"/>
      <c r="CH105" s="1382"/>
      <c r="CI105" s="306">
        <f t="shared" si="138"/>
        <v>0</v>
      </c>
      <c r="CJ105" s="595"/>
      <c r="CK105" s="592"/>
      <c r="CL105" s="592"/>
      <c r="CM105" s="596">
        <f t="shared" si="139"/>
        <v>0</v>
      </c>
      <c r="CN105" s="1389">
        <v>1</v>
      </c>
      <c r="CO105" s="1390">
        <v>0</v>
      </c>
      <c r="CP105" s="1390">
        <v>1</v>
      </c>
      <c r="CQ105" s="306">
        <f t="shared" si="140"/>
        <v>1</v>
      </c>
      <c r="CR105" s="590"/>
      <c r="CS105" s="594"/>
      <c r="CT105" s="594"/>
      <c r="CU105" s="306">
        <f t="shared" si="141"/>
        <v>0</v>
      </c>
      <c r="CV105" s="1436"/>
      <c r="CW105" s="1437"/>
      <c r="CX105" s="1437"/>
      <c r="CY105" s="307">
        <f t="shared" si="161"/>
        <v>0</v>
      </c>
      <c r="CZ105" s="308">
        <f t="shared" si="106"/>
        <v>6</v>
      </c>
      <c r="DA105" s="309">
        <f t="shared" si="107"/>
        <v>9</v>
      </c>
      <c r="DB105" s="310">
        <f t="shared" si="107"/>
        <v>128</v>
      </c>
      <c r="DC105" s="311">
        <f t="shared" si="108"/>
        <v>0.5</v>
      </c>
      <c r="DD105" s="312">
        <f t="shared" si="155"/>
        <v>0.37894144144144143</v>
      </c>
      <c r="DE105" s="313">
        <f t="shared" si="156"/>
        <v>0.69209411077013006</v>
      </c>
      <c r="DF105" s="314">
        <f t="shared" si="157"/>
        <v>1</v>
      </c>
      <c r="DG105" s="313">
        <f t="shared" si="105"/>
        <v>0.1171875</v>
      </c>
      <c r="DH105" s="314">
        <f t="shared" si="158"/>
        <v>0.10811016479382828</v>
      </c>
      <c r="DI105" s="302">
        <f>DB105/'Кол-во учащихся ОУ'!D110</f>
        <v>5.2117263843648211E-2</v>
      </c>
      <c r="DJ105" s="303">
        <f t="shared" si="159"/>
        <v>0.15285221418959088</v>
      </c>
    </row>
    <row r="106" spans="1:114" ht="16.5" customHeight="1" x14ac:dyDescent="0.25">
      <c r="A106" s="651">
        <v>23</v>
      </c>
      <c r="B106" s="16">
        <v>61450</v>
      </c>
      <c r="C106" s="21" t="s">
        <v>112</v>
      </c>
      <c r="D106" s="837">
        <v>0</v>
      </c>
      <c r="E106" s="838">
        <v>4</v>
      </c>
      <c r="F106" s="838">
        <v>19</v>
      </c>
      <c r="G106" s="306">
        <f t="shared" si="147"/>
        <v>1</v>
      </c>
      <c r="H106" s="868">
        <v>0</v>
      </c>
      <c r="I106" s="869">
        <v>0</v>
      </c>
      <c r="J106" s="869">
        <v>2</v>
      </c>
      <c r="K106" s="306">
        <f t="shared" si="124"/>
        <v>1</v>
      </c>
      <c r="L106" s="940">
        <v>1</v>
      </c>
      <c r="M106" s="941">
        <v>0</v>
      </c>
      <c r="N106" s="941">
        <v>1</v>
      </c>
      <c r="O106" s="306">
        <f t="shared" si="148"/>
        <v>1</v>
      </c>
      <c r="P106" s="548"/>
      <c r="Q106" s="549"/>
      <c r="R106" s="549"/>
      <c r="S106" s="306">
        <f t="shared" si="125"/>
        <v>0</v>
      </c>
      <c r="T106" s="965"/>
      <c r="U106" s="966"/>
      <c r="V106" s="966"/>
      <c r="W106" s="306">
        <f t="shared" si="149"/>
        <v>0</v>
      </c>
      <c r="X106" s="548"/>
      <c r="Y106" s="549"/>
      <c r="Z106" s="549"/>
      <c r="AA106" s="306">
        <f t="shared" si="150"/>
        <v>0</v>
      </c>
      <c r="AB106" s="548"/>
      <c r="AC106" s="549"/>
      <c r="AD106" s="549"/>
      <c r="AE106" s="306">
        <f t="shared" si="126"/>
        <v>0</v>
      </c>
      <c r="AF106" s="548"/>
      <c r="AG106" s="549"/>
      <c r="AH106" s="549"/>
      <c r="AI106" s="306">
        <f t="shared" si="127"/>
        <v>0</v>
      </c>
      <c r="AJ106" s="1003">
        <v>0</v>
      </c>
      <c r="AK106" s="1004">
        <v>1</v>
      </c>
      <c r="AL106" s="1004">
        <v>4</v>
      </c>
      <c r="AM106" s="306">
        <f t="shared" si="128"/>
        <v>1</v>
      </c>
      <c r="AN106" s="1051">
        <v>0</v>
      </c>
      <c r="AO106" s="1052">
        <v>0</v>
      </c>
      <c r="AP106" s="1052">
        <v>2</v>
      </c>
      <c r="AQ106" s="306">
        <f t="shared" si="129"/>
        <v>1</v>
      </c>
      <c r="AR106" s="1075">
        <v>1</v>
      </c>
      <c r="AS106" s="1076">
        <v>4</v>
      </c>
      <c r="AT106" s="1076">
        <v>11</v>
      </c>
      <c r="AU106" s="306">
        <f t="shared" si="130"/>
        <v>1</v>
      </c>
      <c r="AV106" s="1133"/>
      <c r="AW106" s="1134"/>
      <c r="AX106" s="1134"/>
      <c r="AY106" s="306">
        <f t="shared" si="131"/>
        <v>0</v>
      </c>
      <c r="AZ106" s="1157">
        <v>0</v>
      </c>
      <c r="BA106" s="1158">
        <v>5</v>
      </c>
      <c r="BB106" s="1158">
        <v>20</v>
      </c>
      <c r="BC106" s="306">
        <f t="shared" si="151"/>
        <v>1</v>
      </c>
      <c r="BD106" s="590"/>
      <c r="BE106" s="594"/>
      <c r="BF106" s="594"/>
      <c r="BG106" s="596">
        <f t="shared" si="132"/>
        <v>0</v>
      </c>
      <c r="BH106" s="1221"/>
      <c r="BI106" s="1222"/>
      <c r="BJ106" s="1222"/>
      <c r="BK106" s="306">
        <f t="shared" si="152"/>
        <v>0</v>
      </c>
      <c r="BL106" s="591"/>
      <c r="BM106" s="592"/>
      <c r="BN106" s="592"/>
      <c r="BO106" s="593">
        <f t="shared" si="133"/>
        <v>0</v>
      </c>
      <c r="BP106" s="304"/>
      <c r="BQ106" s="305"/>
      <c r="BR106" s="305"/>
      <c r="BS106" s="306">
        <f t="shared" si="134"/>
        <v>0</v>
      </c>
      <c r="BT106" s="691"/>
      <c r="BU106" s="692"/>
      <c r="BV106" s="692"/>
      <c r="BW106" s="306">
        <f t="shared" si="135"/>
        <v>0</v>
      </c>
      <c r="BX106" s="1298">
        <v>0</v>
      </c>
      <c r="BY106" s="1299">
        <v>2</v>
      </c>
      <c r="BZ106" s="1299">
        <v>5</v>
      </c>
      <c r="CA106" s="306">
        <f t="shared" si="160"/>
        <v>1</v>
      </c>
      <c r="CB106" s="1321"/>
      <c r="CC106" s="1322"/>
      <c r="CD106" s="1322"/>
      <c r="CE106" s="306">
        <f t="shared" si="137"/>
        <v>0</v>
      </c>
      <c r="CF106" s="1381"/>
      <c r="CG106" s="1382"/>
      <c r="CH106" s="1382"/>
      <c r="CI106" s="306">
        <f t="shared" si="138"/>
        <v>0</v>
      </c>
      <c r="CJ106" s="595"/>
      <c r="CK106" s="592"/>
      <c r="CL106" s="592"/>
      <c r="CM106" s="596">
        <f t="shared" si="139"/>
        <v>0</v>
      </c>
      <c r="CN106" s="1391"/>
      <c r="CO106" s="1392"/>
      <c r="CP106" s="1392"/>
      <c r="CQ106" s="306">
        <f t="shared" si="140"/>
        <v>0</v>
      </c>
      <c r="CR106" s="590"/>
      <c r="CS106" s="594"/>
      <c r="CT106" s="594"/>
      <c r="CU106" s="306">
        <f t="shared" si="141"/>
        <v>0</v>
      </c>
      <c r="CV106" s="1436"/>
      <c r="CW106" s="1437"/>
      <c r="CX106" s="1437"/>
      <c r="CY106" s="307">
        <f t="shared" si="161"/>
        <v>0</v>
      </c>
      <c r="CZ106" s="308">
        <f t="shared" si="106"/>
        <v>2</v>
      </c>
      <c r="DA106" s="309">
        <f t="shared" si="107"/>
        <v>16</v>
      </c>
      <c r="DB106" s="310">
        <f t="shared" si="107"/>
        <v>64</v>
      </c>
      <c r="DC106" s="311">
        <f t="shared" si="108"/>
        <v>0.5</v>
      </c>
      <c r="DD106" s="312">
        <f t="shared" si="155"/>
        <v>0.37894144144144143</v>
      </c>
      <c r="DE106" s="313">
        <f t="shared" si="156"/>
        <v>0.34604705538506503</v>
      </c>
      <c r="DF106" s="314">
        <f t="shared" si="157"/>
        <v>1</v>
      </c>
      <c r="DG106" s="313">
        <f t="shared" si="105"/>
        <v>0.28125</v>
      </c>
      <c r="DH106" s="314">
        <f t="shared" si="158"/>
        <v>0.10811016479382828</v>
      </c>
      <c r="DI106" s="302">
        <f>DB106/'Кол-во учащихся ОУ'!D111</f>
        <v>4.0920716112531973E-2</v>
      </c>
      <c r="DJ106" s="303">
        <f t="shared" si="159"/>
        <v>0.15285221418959088</v>
      </c>
    </row>
    <row r="107" spans="1:114" ht="16.5" customHeight="1" x14ac:dyDescent="0.25">
      <c r="A107" s="651">
        <v>24</v>
      </c>
      <c r="B107" s="16">
        <v>61470</v>
      </c>
      <c r="C107" s="21" t="s">
        <v>72</v>
      </c>
      <c r="D107" s="837">
        <v>0</v>
      </c>
      <c r="E107" s="838">
        <v>1</v>
      </c>
      <c r="F107" s="838">
        <v>5</v>
      </c>
      <c r="G107" s="306">
        <f t="shared" si="147"/>
        <v>1</v>
      </c>
      <c r="H107" s="868"/>
      <c r="I107" s="869"/>
      <c r="J107" s="869"/>
      <c r="K107" s="306">
        <f t="shared" si="124"/>
        <v>0</v>
      </c>
      <c r="L107" s="940"/>
      <c r="M107" s="941"/>
      <c r="N107" s="941"/>
      <c r="O107" s="306">
        <f t="shared" si="148"/>
        <v>0</v>
      </c>
      <c r="P107" s="548"/>
      <c r="Q107" s="549"/>
      <c r="R107" s="549"/>
      <c r="S107" s="306">
        <f t="shared" si="125"/>
        <v>0</v>
      </c>
      <c r="T107" s="965"/>
      <c r="U107" s="966"/>
      <c r="V107" s="966"/>
      <c r="W107" s="306">
        <f t="shared" si="149"/>
        <v>0</v>
      </c>
      <c r="X107" s="548"/>
      <c r="Y107" s="549"/>
      <c r="Z107" s="549"/>
      <c r="AA107" s="306">
        <f t="shared" si="150"/>
        <v>0</v>
      </c>
      <c r="AB107" s="548"/>
      <c r="AC107" s="549"/>
      <c r="AD107" s="549"/>
      <c r="AE107" s="306">
        <f t="shared" si="126"/>
        <v>0</v>
      </c>
      <c r="AF107" s="548"/>
      <c r="AG107" s="549"/>
      <c r="AH107" s="549"/>
      <c r="AI107" s="306">
        <f t="shared" si="127"/>
        <v>0</v>
      </c>
      <c r="AJ107" s="1003">
        <v>0</v>
      </c>
      <c r="AK107" s="1004">
        <v>1</v>
      </c>
      <c r="AL107" s="1004">
        <v>1</v>
      </c>
      <c r="AM107" s="306">
        <f t="shared" si="128"/>
        <v>1</v>
      </c>
      <c r="AN107" s="1051">
        <v>0</v>
      </c>
      <c r="AO107" s="1052">
        <v>0</v>
      </c>
      <c r="AP107" s="1052">
        <v>2</v>
      </c>
      <c r="AQ107" s="306">
        <f t="shared" si="129"/>
        <v>1</v>
      </c>
      <c r="AR107" s="1075"/>
      <c r="AS107" s="1076"/>
      <c r="AT107" s="1076"/>
      <c r="AU107" s="306">
        <f t="shared" si="130"/>
        <v>0</v>
      </c>
      <c r="AV107" s="1133"/>
      <c r="AW107" s="1134"/>
      <c r="AX107" s="1134"/>
      <c r="AY107" s="306">
        <f t="shared" si="131"/>
        <v>0</v>
      </c>
      <c r="AZ107" s="1157"/>
      <c r="BA107" s="1158"/>
      <c r="BB107" s="1158"/>
      <c r="BC107" s="306">
        <f t="shared" si="151"/>
        <v>0</v>
      </c>
      <c r="BD107" s="590"/>
      <c r="BE107" s="594"/>
      <c r="BF107" s="594"/>
      <c r="BG107" s="596">
        <f t="shared" si="132"/>
        <v>0</v>
      </c>
      <c r="BH107" s="1221"/>
      <c r="BI107" s="1222"/>
      <c r="BJ107" s="1222"/>
      <c r="BK107" s="306">
        <f t="shared" si="152"/>
        <v>0</v>
      </c>
      <c r="BL107" s="597"/>
      <c r="BM107" s="594"/>
      <c r="BN107" s="594"/>
      <c r="BO107" s="593">
        <f t="shared" si="133"/>
        <v>0</v>
      </c>
      <c r="BP107" s="304"/>
      <c r="BQ107" s="305"/>
      <c r="BR107" s="305"/>
      <c r="BS107" s="306">
        <f t="shared" si="134"/>
        <v>0</v>
      </c>
      <c r="BT107" s="691"/>
      <c r="BU107" s="692"/>
      <c r="BV107" s="692"/>
      <c r="BW107" s="306">
        <f t="shared" si="135"/>
        <v>0</v>
      </c>
      <c r="BX107" s="1298">
        <v>0</v>
      </c>
      <c r="BY107" s="1299">
        <v>1</v>
      </c>
      <c r="BZ107" s="1299">
        <v>5</v>
      </c>
      <c r="CA107" s="306">
        <f t="shared" si="160"/>
        <v>1</v>
      </c>
      <c r="CB107" s="1321"/>
      <c r="CC107" s="1322"/>
      <c r="CD107" s="1322"/>
      <c r="CE107" s="306">
        <f t="shared" si="137"/>
        <v>0</v>
      </c>
      <c r="CF107" s="1381"/>
      <c r="CG107" s="1382"/>
      <c r="CH107" s="1382"/>
      <c r="CI107" s="306">
        <f t="shared" si="138"/>
        <v>0</v>
      </c>
      <c r="CJ107" s="595"/>
      <c r="CK107" s="592"/>
      <c r="CL107" s="592"/>
      <c r="CM107" s="596">
        <f t="shared" si="139"/>
        <v>0</v>
      </c>
      <c r="CN107" s="1391">
        <v>0</v>
      </c>
      <c r="CO107" s="1392">
        <v>1</v>
      </c>
      <c r="CP107" s="1392">
        <v>1</v>
      </c>
      <c r="CQ107" s="306">
        <f t="shared" si="140"/>
        <v>1</v>
      </c>
      <c r="CR107" s="590"/>
      <c r="CS107" s="594"/>
      <c r="CT107" s="594"/>
      <c r="CU107" s="306">
        <f t="shared" si="141"/>
        <v>0</v>
      </c>
      <c r="CV107" s="1436"/>
      <c r="CW107" s="1437"/>
      <c r="CX107" s="1437"/>
      <c r="CY107" s="307">
        <f t="shared" si="161"/>
        <v>0</v>
      </c>
      <c r="CZ107" s="308">
        <f t="shared" si="106"/>
        <v>0</v>
      </c>
      <c r="DA107" s="309">
        <f t="shared" si="107"/>
        <v>4</v>
      </c>
      <c r="DB107" s="310">
        <f t="shared" si="107"/>
        <v>14</v>
      </c>
      <c r="DC107" s="311">
        <f t="shared" si="108"/>
        <v>0.3125</v>
      </c>
      <c r="DD107" s="312">
        <f t="shared" si="155"/>
        <v>0.37894144144144143</v>
      </c>
      <c r="DE107" s="313">
        <f t="shared" si="156"/>
        <v>7.5697793365482977E-2</v>
      </c>
      <c r="DF107" s="314">
        <f t="shared" si="157"/>
        <v>1</v>
      </c>
      <c r="DG107" s="313">
        <f>(CZ107+DA107)/DB107</f>
        <v>0.2857142857142857</v>
      </c>
      <c r="DH107" s="314">
        <f t="shared" si="158"/>
        <v>0.10811016479382828</v>
      </c>
      <c r="DI107" s="302">
        <f>DB107/'Кол-во учащихся ОУ'!D112</f>
        <v>1.1345218800648298E-2</v>
      </c>
      <c r="DJ107" s="303">
        <f t="shared" si="159"/>
        <v>0.15285221418959088</v>
      </c>
    </row>
    <row r="108" spans="1:114" ht="16.5" customHeight="1" x14ac:dyDescent="0.25">
      <c r="A108" s="651">
        <v>25</v>
      </c>
      <c r="B108" s="16">
        <v>61490</v>
      </c>
      <c r="C108" s="21" t="s">
        <v>110</v>
      </c>
      <c r="D108" s="837">
        <v>4</v>
      </c>
      <c r="E108" s="838">
        <v>4</v>
      </c>
      <c r="F108" s="838">
        <v>26</v>
      </c>
      <c r="G108" s="306">
        <f t="shared" si="147"/>
        <v>1</v>
      </c>
      <c r="H108" s="868"/>
      <c r="I108" s="869"/>
      <c r="J108" s="869"/>
      <c r="K108" s="306">
        <f t="shared" si="124"/>
        <v>0</v>
      </c>
      <c r="L108" s="940"/>
      <c r="M108" s="941"/>
      <c r="N108" s="941"/>
      <c r="O108" s="306">
        <f t="shared" si="148"/>
        <v>0</v>
      </c>
      <c r="P108" s="548"/>
      <c r="Q108" s="549"/>
      <c r="R108" s="549"/>
      <c r="S108" s="306">
        <f t="shared" si="125"/>
        <v>0</v>
      </c>
      <c r="T108" s="965"/>
      <c r="U108" s="966"/>
      <c r="V108" s="966"/>
      <c r="W108" s="306">
        <f t="shared" si="149"/>
        <v>0</v>
      </c>
      <c r="X108" s="548"/>
      <c r="Y108" s="549"/>
      <c r="Z108" s="549"/>
      <c r="AA108" s="306">
        <f t="shared" si="150"/>
        <v>0</v>
      </c>
      <c r="AB108" s="548"/>
      <c r="AC108" s="549"/>
      <c r="AD108" s="549"/>
      <c r="AE108" s="306">
        <f t="shared" si="126"/>
        <v>0</v>
      </c>
      <c r="AF108" s="548"/>
      <c r="AG108" s="549"/>
      <c r="AH108" s="549"/>
      <c r="AI108" s="306">
        <f t="shared" si="127"/>
        <v>0</v>
      </c>
      <c r="AJ108" s="1003">
        <v>0</v>
      </c>
      <c r="AK108" s="1004">
        <v>5</v>
      </c>
      <c r="AL108" s="1004">
        <v>14</v>
      </c>
      <c r="AM108" s="306">
        <f t="shared" si="128"/>
        <v>1</v>
      </c>
      <c r="AN108" s="1051">
        <v>0</v>
      </c>
      <c r="AO108" s="1052">
        <v>2</v>
      </c>
      <c r="AP108" s="1052">
        <v>2</v>
      </c>
      <c r="AQ108" s="306">
        <f t="shared" si="129"/>
        <v>1</v>
      </c>
      <c r="AR108" s="1075">
        <v>0</v>
      </c>
      <c r="AS108" s="1076">
        <v>1</v>
      </c>
      <c r="AT108" s="1076">
        <v>4</v>
      </c>
      <c r="AU108" s="306">
        <f t="shared" si="130"/>
        <v>1</v>
      </c>
      <c r="AV108" s="1133"/>
      <c r="AW108" s="1134"/>
      <c r="AX108" s="1134"/>
      <c r="AY108" s="306">
        <f t="shared" si="131"/>
        <v>0</v>
      </c>
      <c r="AZ108" s="1157">
        <v>0</v>
      </c>
      <c r="BA108" s="1158">
        <v>4</v>
      </c>
      <c r="BB108" s="1158">
        <v>11</v>
      </c>
      <c r="BC108" s="306">
        <f t="shared" si="151"/>
        <v>1</v>
      </c>
      <c r="BD108" s="590"/>
      <c r="BE108" s="594"/>
      <c r="BF108" s="594"/>
      <c r="BG108" s="596">
        <f t="shared" si="132"/>
        <v>0</v>
      </c>
      <c r="BH108" s="1221">
        <v>0</v>
      </c>
      <c r="BI108" s="1222">
        <v>1</v>
      </c>
      <c r="BJ108" s="1222">
        <v>1</v>
      </c>
      <c r="BK108" s="306">
        <f t="shared" si="152"/>
        <v>1</v>
      </c>
      <c r="BL108" s="597"/>
      <c r="BM108" s="594"/>
      <c r="BN108" s="594"/>
      <c r="BO108" s="593">
        <f t="shared" si="133"/>
        <v>0</v>
      </c>
      <c r="BP108" s="548"/>
      <c r="BQ108" s="549"/>
      <c r="BR108" s="549"/>
      <c r="BS108" s="306">
        <f t="shared" si="134"/>
        <v>0</v>
      </c>
      <c r="BT108" s="691"/>
      <c r="BU108" s="692"/>
      <c r="BV108" s="692"/>
      <c r="BW108" s="306">
        <f t="shared" si="135"/>
        <v>0</v>
      </c>
      <c r="BX108" s="1298">
        <v>1</v>
      </c>
      <c r="BY108" s="1299">
        <v>2</v>
      </c>
      <c r="BZ108" s="1299">
        <v>6</v>
      </c>
      <c r="CA108" s="306">
        <f t="shared" si="160"/>
        <v>1</v>
      </c>
      <c r="CB108" s="1321"/>
      <c r="CC108" s="1322"/>
      <c r="CD108" s="1322"/>
      <c r="CE108" s="306">
        <f t="shared" si="137"/>
        <v>0</v>
      </c>
      <c r="CF108" s="1381"/>
      <c r="CG108" s="1382"/>
      <c r="CH108" s="1382"/>
      <c r="CI108" s="306">
        <f t="shared" si="138"/>
        <v>0</v>
      </c>
      <c r="CJ108" s="595"/>
      <c r="CK108" s="592"/>
      <c r="CL108" s="592"/>
      <c r="CM108" s="596">
        <f t="shared" si="139"/>
        <v>0</v>
      </c>
      <c r="CN108" s="1391">
        <v>1</v>
      </c>
      <c r="CO108" s="1392">
        <v>0</v>
      </c>
      <c r="CP108" s="1392">
        <v>1</v>
      </c>
      <c r="CQ108" s="306">
        <f t="shared" si="140"/>
        <v>1</v>
      </c>
      <c r="CR108" s="590"/>
      <c r="CS108" s="594"/>
      <c r="CT108" s="594"/>
      <c r="CU108" s="306">
        <f t="shared" si="141"/>
        <v>0</v>
      </c>
      <c r="CV108" s="1434"/>
      <c r="CW108" s="1435"/>
      <c r="CX108" s="1435"/>
      <c r="CY108" s="307">
        <f t="shared" si="161"/>
        <v>0</v>
      </c>
      <c r="CZ108" s="308">
        <f t="shared" si="106"/>
        <v>6</v>
      </c>
      <c r="DA108" s="309">
        <f t="shared" si="107"/>
        <v>19</v>
      </c>
      <c r="DB108" s="310">
        <f t="shared" si="107"/>
        <v>65</v>
      </c>
      <c r="DC108" s="311">
        <f t="shared" si="108"/>
        <v>0.5</v>
      </c>
      <c r="DD108" s="312">
        <f t="shared" si="155"/>
        <v>0.37894144144144143</v>
      </c>
      <c r="DE108" s="313">
        <f t="shared" si="156"/>
        <v>0.35145404062545671</v>
      </c>
      <c r="DF108" s="314">
        <f t="shared" si="157"/>
        <v>1</v>
      </c>
      <c r="DG108" s="313">
        <f t="shared" si="105"/>
        <v>0.38461538461538464</v>
      </c>
      <c r="DH108" s="314">
        <f t="shared" si="158"/>
        <v>0.10811016479382828</v>
      </c>
      <c r="DI108" s="302">
        <f>DB108/'Кол-во учащихся ОУ'!D113</f>
        <v>2.5281991443018282E-2</v>
      </c>
      <c r="DJ108" s="303">
        <f t="shared" si="159"/>
        <v>0.15285221418959088</v>
      </c>
    </row>
    <row r="109" spans="1:114" ht="16.5" customHeight="1" x14ac:dyDescent="0.25">
      <c r="A109" s="651">
        <v>26</v>
      </c>
      <c r="B109" s="16">
        <v>61500</v>
      </c>
      <c r="C109" s="21" t="s">
        <v>113</v>
      </c>
      <c r="D109" s="837">
        <v>4</v>
      </c>
      <c r="E109" s="838">
        <v>1</v>
      </c>
      <c r="F109" s="838">
        <v>17</v>
      </c>
      <c r="G109" s="306">
        <f t="shared" si="147"/>
        <v>1</v>
      </c>
      <c r="H109" s="868">
        <v>1</v>
      </c>
      <c r="I109" s="869">
        <v>0</v>
      </c>
      <c r="J109" s="869">
        <v>3</v>
      </c>
      <c r="K109" s="306">
        <f t="shared" si="124"/>
        <v>1</v>
      </c>
      <c r="L109" s="940">
        <v>1</v>
      </c>
      <c r="M109" s="941">
        <v>0</v>
      </c>
      <c r="N109" s="941">
        <v>1</v>
      </c>
      <c r="O109" s="306">
        <f t="shared" si="148"/>
        <v>1</v>
      </c>
      <c r="P109" s="548"/>
      <c r="Q109" s="549"/>
      <c r="R109" s="549"/>
      <c r="S109" s="306">
        <f t="shared" si="125"/>
        <v>0</v>
      </c>
      <c r="T109" s="965"/>
      <c r="U109" s="966"/>
      <c r="V109" s="966"/>
      <c r="W109" s="306">
        <f t="shared" si="149"/>
        <v>0</v>
      </c>
      <c r="X109" s="548"/>
      <c r="Y109" s="549"/>
      <c r="Z109" s="549"/>
      <c r="AA109" s="306">
        <f t="shared" si="150"/>
        <v>0</v>
      </c>
      <c r="AB109" s="548"/>
      <c r="AC109" s="549"/>
      <c r="AD109" s="549"/>
      <c r="AE109" s="306">
        <f t="shared" si="126"/>
        <v>0</v>
      </c>
      <c r="AF109" s="548"/>
      <c r="AG109" s="549"/>
      <c r="AH109" s="549"/>
      <c r="AI109" s="306">
        <f t="shared" si="127"/>
        <v>0</v>
      </c>
      <c r="AJ109" s="1003"/>
      <c r="AK109" s="1004"/>
      <c r="AL109" s="1004"/>
      <c r="AM109" s="306">
        <f t="shared" si="128"/>
        <v>0</v>
      </c>
      <c r="AN109" s="1051">
        <v>0</v>
      </c>
      <c r="AO109" s="1052">
        <v>0</v>
      </c>
      <c r="AP109" s="1052">
        <v>4</v>
      </c>
      <c r="AQ109" s="306">
        <f t="shared" si="129"/>
        <v>1</v>
      </c>
      <c r="AR109" s="1075">
        <v>0</v>
      </c>
      <c r="AS109" s="1076">
        <v>0</v>
      </c>
      <c r="AT109" s="1076">
        <v>13</v>
      </c>
      <c r="AU109" s="306">
        <f t="shared" si="130"/>
        <v>1</v>
      </c>
      <c r="AV109" s="1133"/>
      <c r="AW109" s="1134"/>
      <c r="AX109" s="1134"/>
      <c r="AY109" s="306">
        <f t="shared" si="131"/>
        <v>0</v>
      </c>
      <c r="AZ109" s="1157"/>
      <c r="BA109" s="1158"/>
      <c r="BB109" s="1158"/>
      <c r="BC109" s="306">
        <f t="shared" si="151"/>
        <v>0</v>
      </c>
      <c r="BD109" s="590"/>
      <c r="BE109" s="594"/>
      <c r="BF109" s="594"/>
      <c r="BG109" s="596">
        <f t="shared" si="132"/>
        <v>0</v>
      </c>
      <c r="BH109" s="1221"/>
      <c r="BI109" s="1222"/>
      <c r="BJ109" s="1222"/>
      <c r="BK109" s="306">
        <f t="shared" si="152"/>
        <v>0</v>
      </c>
      <c r="BL109" s="597"/>
      <c r="BM109" s="594"/>
      <c r="BN109" s="594"/>
      <c r="BO109" s="593">
        <f t="shared" si="133"/>
        <v>0</v>
      </c>
      <c r="BP109" s="548"/>
      <c r="BQ109" s="549"/>
      <c r="BR109" s="549"/>
      <c r="BS109" s="306">
        <f t="shared" si="134"/>
        <v>0</v>
      </c>
      <c r="BT109" s="691"/>
      <c r="BU109" s="692"/>
      <c r="BV109" s="692"/>
      <c r="BW109" s="306">
        <f t="shared" si="135"/>
        <v>0</v>
      </c>
      <c r="BX109" s="1298">
        <v>0</v>
      </c>
      <c r="BY109" s="1299">
        <v>2</v>
      </c>
      <c r="BZ109" s="1299">
        <v>5</v>
      </c>
      <c r="CA109" s="306">
        <f t="shared" si="160"/>
        <v>1</v>
      </c>
      <c r="CB109" s="1321">
        <v>0</v>
      </c>
      <c r="CC109" s="1322">
        <v>0</v>
      </c>
      <c r="CD109" s="1322">
        <v>2</v>
      </c>
      <c r="CE109" s="306">
        <f t="shared" si="137"/>
        <v>1</v>
      </c>
      <c r="CF109" s="1381">
        <v>0</v>
      </c>
      <c r="CG109" s="1382">
        <v>1</v>
      </c>
      <c r="CH109" s="1382">
        <v>1</v>
      </c>
      <c r="CI109" s="306">
        <f t="shared" si="138"/>
        <v>1</v>
      </c>
      <c r="CJ109" s="595"/>
      <c r="CK109" s="592"/>
      <c r="CL109" s="592"/>
      <c r="CM109" s="596">
        <f t="shared" si="139"/>
        <v>0</v>
      </c>
      <c r="CN109" s="1389">
        <v>1</v>
      </c>
      <c r="CO109" s="1390">
        <v>1</v>
      </c>
      <c r="CP109" s="1390">
        <v>2</v>
      </c>
      <c r="CQ109" s="306">
        <f t="shared" si="140"/>
        <v>1</v>
      </c>
      <c r="CR109" s="590"/>
      <c r="CS109" s="594"/>
      <c r="CT109" s="594"/>
      <c r="CU109" s="306">
        <f t="shared" si="141"/>
        <v>0</v>
      </c>
      <c r="CV109" s="1436"/>
      <c r="CW109" s="1437"/>
      <c r="CX109" s="1437">
        <v>52</v>
      </c>
      <c r="CY109" s="307">
        <f t="shared" si="161"/>
        <v>1</v>
      </c>
      <c r="CZ109" s="308">
        <f t="shared" si="106"/>
        <v>7</v>
      </c>
      <c r="DA109" s="309">
        <f t="shared" si="107"/>
        <v>5</v>
      </c>
      <c r="DB109" s="310">
        <f t="shared" si="107"/>
        <v>100</v>
      </c>
      <c r="DC109" s="311">
        <f t="shared" si="108"/>
        <v>0.625</v>
      </c>
      <c r="DD109" s="312">
        <f t="shared" si="155"/>
        <v>0.37894144144144143</v>
      </c>
      <c r="DE109" s="313">
        <f t="shared" si="156"/>
        <v>0.54069852403916419</v>
      </c>
      <c r="DF109" s="314">
        <f t="shared" si="157"/>
        <v>1</v>
      </c>
      <c r="DG109" s="313">
        <f t="shared" si="105"/>
        <v>0.12</v>
      </c>
      <c r="DH109" s="314">
        <f t="shared" si="158"/>
        <v>0.10811016479382828</v>
      </c>
      <c r="DI109" s="302">
        <f>DB109/'Кол-во учащихся ОУ'!D114</f>
        <v>3.7636432066240122E-2</v>
      </c>
      <c r="DJ109" s="303">
        <f t="shared" si="159"/>
        <v>0.15285221418959088</v>
      </c>
    </row>
    <row r="110" spans="1:114" ht="16.5" customHeight="1" x14ac:dyDescent="0.25">
      <c r="A110" s="651">
        <v>27</v>
      </c>
      <c r="B110" s="16">
        <v>61510</v>
      </c>
      <c r="C110" s="21" t="s">
        <v>73</v>
      </c>
      <c r="D110" s="837">
        <v>2</v>
      </c>
      <c r="E110" s="838">
        <v>4</v>
      </c>
      <c r="F110" s="838">
        <v>30</v>
      </c>
      <c r="G110" s="306">
        <f t="shared" si="147"/>
        <v>1</v>
      </c>
      <c r="H110" s="868">
        <v>0</v>
      </c>
      <c r="I110" s="869">
        <v>0</v>
      </c>
      <c r="J110" s="869">
        <v>5</v>
      </c>
      <c r="K110" s="306">
        <f t="shared" si="124"/>
        <v>1</v>
      </c>
      <c r="L110" s="940"/>
      <c r="M110" s="941"/>
      <c r="N110" s="941"/>
      <c r="O110" s="306">
        <f t="shared" si="148"/>
        <v>0</v>
      </c>
      <c r="P110" s="548"/>
      <c r="Q110" s="549"/>
      <c r="R110" s="549"/>
      <c r="S110" s="306">
        <f t="shared" si="125"/>
        <v>0</v>
      </c>
      <c r="T110" s="965"/>
      <c r="U110" s="966"/>
      <c r="V110" s="966"/>
      <c r="W110" s="306">
        <f t="shared" si="149"/>
        <v>0</v>
      </c>
      <c r="X110" s="548"/>
      <c r="Y110" s="549"/>
      <c r="Z110" s="549"/>
      <c r="AA110" s="306">
        <f t="shared" si="150"/>
        <v>0</v>
      </c>
      <c r="AB110" s="548"/>
      <c r="AC110" s="549"/>
      <c r="AD110" s="549"/>
      <c r="AE110" s="306">
        <f t="shared" si="126"/>
        <v>0</v>
      </c>
      <c r="AF110" s="548"/>
      <c r="AG110" s="549"/>
      <c r="AH110" s="549"/>
      <c r="AI110" s="306">
        <f t="shared" si="127"/>
        <v>0</v>
      </c>
      <c r="AJ110" s="1003">
        <v>0</v>
      </c>
      <c r="AK110" s="1004">
        <v>3</v>
      </c>
      <c r="AL110" s="1004">
        <v>13</v>
      </c>
      <c r="AM110" s="306">
        <f t="shared" si="128"/>
        <v>1</v>
      </c>
      <c r="AN110" s="1051"/>
      <c r="AO110" s="1052"/>
      <c r="AP110" s="1052"/>
      <c r="AQ110" s="306">
        <f t="shared" si="129"/>
        <v>0</v>
      </c>
      <c r="AR110" s="1075">
        <v>0</v>
      </c>
      <c r="AS110" s="1076">
        <v>3</v>
      </c>
      <c r="AT110" s="1076">
        <v>16</v>
      </c>
      <c r="AU110" s="306">
        <f t="shared" si="130"/>
        <v>1</v>
      </c>
      <c r="AV110" s="1133">
        <v>0</v>
      </c>
      <c r="AW110" s="1134">
        <v>4</v>
      </c>
      <c r="AX110" s="1134">
        <v>30</v>
      </c>
      <c r="AY110" s="306">
        <f t="shared" si="131"/>
        <v>1</v>
      </c>
      <c r="AZ110" s="1157">
        <v>0</v>
      </c>
      <c r="BA110" s="1158">
        <v>1</v>
      </c>
      <c r="BB110" s="1158">
        <v>9</v>
      </c>
      <c r="BC110" s="306">
        <f t="shared" si="151"/>
        <v>1</v>
      </c>
      <c r="BD110" s="590"/>
      <c r="BE110" s="594"/>
      <c r="BF110" s="594"/>
      <c r="BG110" s="596">
        <f t="shared" si="132"/>
        <v>0</v>
      </c>
      <c r="BH110" s="1221"/>
      <c r="BI110" s="1222"/>
      <c r="BJ110" s="1222"/>
      <c r="BK110" s="306">
        <f t="shared" si="152"/>
        <v>0</v>
      </c>
      <c r="BL110" s="597"/>
      <c r="BM110" s="594"/>
      <c r="BN110" s="594"/>
      <c r="BO110" s="593">
        <f t="shared" si="133"/>
        <v>0</v>
      </c>
      <c r="BP110" s="304"/>
      <c r="BQ110" s="305"/>
      <c r="BR110" s="305"/>
      <c r="BS110" s="306">
        <f t="shared" si="134"/>
        <v>0</v>
      </c>
      <c r="BT110" s="691"/>
      <c r="BU110" s="692"/>
      <c r="BV110" s="692"/>
      <c r="BW110" s="306">
        <f t="shared" si="135"/>
        <v>0</v>
      </c>
      <c r="BX110" s="1298">
        <v>0</v>
      </c>
      <c r="BY110" s="1299">
        <v>1</v>
      </c>
      <c r="BZ110" s="1299">
        <v>4</v>
      </c>
      <c r="CA110" s="306">
        <f t="shared" si="160"/>
        <v>1</v>
      </c>
      <c r="CB110" s="1321"/>
      <c r="CC110" s="1322"/>
      <c r="CD110" s="1322"/>
      <c r="CE110" s="306">
        <f t="shared" si="137"/>
        <v>0</v>
      </c>
      <c r="CF110" s="1381"/>
      <c r="CG110" s="1382"/>
      <c r="CH110" s="1382"/>
      <c r="CI110" s="306">
        <f t="shared" si="138"/>
        <v>0</v>
      </c>
      <c r="CJ110" s="595"/>
      <c r="CK110" s="592"/>
      <c r="CL110" s="592"/>
      <c r="CM110" s="596">
        <f t="shared" si="139"/>
        <v>0</v>
      </c>
      <c r="CN110" s="1389"/>
      <c r="CO110" s="1390"/>
      <c r="CP110" s="1390"/>
      <c r="CQ110" s="306">
        <f t="shared" si="140"/>
        <v>0</v>
      </c>
      <c r="CR110" s="590"/>
      <c r="CS110" s="594"/>
      <c r="CT110" s="594"/>
      <c r="CU110" s="306">
        <f t="shared" si="141"/>
        <v>0</v>
      </c>
      <c r="CV110" s="1436"/>
      <c r="CW110" s="1437"/>
      <c r="CX110" s="1437"/>
      <c r="CY110" s="307">
        <f t="shared" si="161"/>
        <v>0</v>
      </c>
      <c r="CZ110" s="308">
        <f t="shared" si="106"/>
        <v>2</v>
      </c>
      <c r="DA110" s="309">
        <f t="shared" si="107"/>
        <v>16</v>
      </c>
      <c r="DB110" s="310">
        <f t="shared" si="107"/>
        <v>107</v>
      </c>
      <c r="DC110" s="311">
        <f t="shared" si="108"/>
        <v>0.4375</v>
      </c>
      <c r="DD110" s="312">
        <f t="shared" si="155"/>
        <v>0.37894144144144143</v>
      </c>
      <c r="DE110" s="313">
        <f t="shared" si="156"/>
        <v>0.57854742072190568</v>
      </c>
      <c r="DF110" s="314">
        <f t="shared" si="157"/>
        <v>1</v>
      </c>
      <c r="DG110" s="313">
        <f t="shared" si="105"/>
        <v>0.16822429906542055</v>
      </c>
      <c r="DH110" s="314">
        <f t="shared" si="158"/>
        <v>0.10811016479382828</v>
      </c>
      <c r="DI110" s="302">
        <f>DB110/'Кол-во учащихся ОУ'!D115</f>
        <v>6.4496684749849306E-2</v>
      </c>
      <c r="DJ110" s="303">
        <f t="shared" si="159"/>
        <v>0.15285221418959088</v>
      </c>
    </row>
    <row r="111" spans="1:114" ht="16.5" customHeight="1" x14ac:dyDescent="0.25">
      <c r="A111" s="651">
        <v>28</v>
      </c>
      <c r="B111" s="17">
        <v>61520</v>
      </c>
      <c r="C111" s="2" t="s">
        <v>138</v>
      </c>
      <c r="D111" s="837">
        <v>3</v>
      </c>
      <c r="E111" s="838">
        <v>3</v>
      </c>
      <c r="F111" s="838">
        <v>66</v>
      </c>
      <c r="G111" s="318">
        <f t="shared" si="147"/>
        <v>1</v>
      </c>
      <c r="H111" s="868"/>
      <c r="I111" s="869"/>
      <c r="J111" s="869"/>
      <c r="K111" s="318">
        <f t="shared" si="124"/>
        <v>0</v>
      </c>
      <c r="L111" s="940"/>
      <c r="M111" s="941"/>
      <c r="N111" s="941"/>
      <c r="O111" s="318">
        <f t="shared" si="148"/>
        <v>0</v>
      </c>
      <c r="P111" s="666"/>
      <c r="Q111" s="667"/>
      <c r="R111" s="667"/>
      <c r="S111" s="318">
        <f t="shared" si="125"/>
        <v>0</v>
      </c>
      <c r="T111" s="965"/>
      <c r="U111" s="966"/>
      <c r="V111" s="966"/>
      <c r="W111" s="318">
        <f t="shared" si="149"/>
        <v>0</v>
      </c>
      <c r="X111" s="666"/>
      <c r="Y111" s="667"/>
      <c r="Z111" s="667"/>
      <c r="AA111" s="318">
        <f t="shared" si="150"/>
        <v>0</v>
      </c>
      <c r="AB111" s="666"/>
      <c r="AC111" s="667"/>
      <c r="AD111" s="667"/>
      <c r="AE111" s="318">
        <f t="shared" si="126"/>
        <v>0</v>
      </c>
      <c r="AF111" s="666"/>
      <c r="AG111" s="667"/>
      <c r="AH111" s="667"/>
      <c r="AI111" s="318">
        <f t="shared" si="127"/>
        <v>0</v>
      </c>
      <c r="AJ111" s="1003">
        <v>0</v>
      </c>
      <c r="AK111" s="1004">
        <v>2</v>
      </c>
      <c r="AL111" s="1004">
        <v>7</v>
      </c>
      <c r="AM111" s="318">
        <f t="shared" si="128"/>
        <v>1</v>
      </c>
      <c r="AN111" s="1051">
        <v>0</v>
      </c>
      <c r="AO111" s="1052">
        <v>1</v>
      </c>
      <c r="AP111" s="1052">
        <v>5</v>
      </c>
      <c r="AQ111" s="318">
        <f t="shared" si="129"/>
        <v>1</v>
      </c>
      <c r="AR111" s="1075">
        <v>1</v>
      </c>
      <c r="AS111" s="1076">
        <v>4</v>
      </c>
      <c r="AT111" s="1076">
        <v>28</v>
      </c>
      <c r="AU111" s="318">
        <f t="shared" si="130"/>
        <v>1</v>
      </c>
      <c r="AV111" s="1133">
        <v>7</v>
      </c>
      <c r="AW111" s="1134">
        <v>6</v>
      </c>
      <c r="AX111" s="1134">
        <v>40</v>
      </c>
      <c r="AY111" s="318">
        <f t="shared" si="131"/>
        <v>1</v>
      </c>
      <c r="AZ111" s="1157">
        <v>1</v>
      </c>
      <c r="BA111" s="1158">
        <v>6</v>
      </c>
      <c r="BB111" s="1158">
        <v>12</v>
      </c>
      <c r="BC111" s="318">
        <f t="shared" si="151"/>
        <v>1</v>
      </c>
      <c r="BD111" s="628"/>
      <c r="BE111" s="629"/>
      <c r="BF111" s="629"/>
      <c r="BG111" s="624">
        <f t="shared" si="132"/>
        <v>0</v>
      </c>
      <c r="BH111" s="1221"/>
      <c r="BI111" s="1222"/>
      <c r="BJ111" s="1222"/>
      <c r="BK111" s="318">
        <f t="shared" si="152"/>
        <v>0</v>
      </c>
      <c r="BL111" s="637"/>
      <c r="BM111" s="638"/>
      <c r="BN111" s="638"/>
      <c r="BO111" s="625">
        <f t="shared" si="133"/>
        <v>0</v>
      </c>
      <c r="BP111" s="324"/>
      <c r="BQ111" s="325"/>
      <c r="BR111" s="325"/>
      <c r="BS111" s="318">
        <f t="shared" si="134"/>
        <v>0</v>
      </c>
      <c r="BT111" s="1242"/>
      <c r="BU111" s="1241"/>
      <c r="BV111" s="1241"/>
      <c r="BW111" s="318">
        <f t="shared" si="135"/>
        <v>0</v>
      </c>
      <c r="BX111" s="1298">
        <v>0</v>
      </c>
      <c r="BY111" s="1299">
        <v>0</v>
      </c>
      <c r="BZ111" s="1299">
        <v>6</v>
      </c>
      <c r="CA111" s="318">
        <f t="shared" si="160"/>
        <v>1</v>
      </c>
      <c r="CB111" s="1321"/>
      <c r="CC111" s="1322"/>
      <c r="CD111" s="1322"/>
      <c r="CE111" s="318">
        <f t="shared" si="137"/>
        <v>0</v>
      </c>
      <c r="CF111" s="1381"/>
      <c r="CG111" s="1382"/>
      <c r="CH111" s="1382"/>
      <c r="CI111" s="318">
        <f t="shared" si="138"/>
        <v>0</v>
      </c>
      <c r="CJ111" s="639"/>
      <c r="CK111" s="638"/>
      <c r="CL111" s="638"/>
      <c r="CM111" s="624">
        <f t="shared" si="139"/>
        <v>0</v>
      </c>
      <c r="CN111" s="1389">
        <v>1</v>
      </c>
      <c r="CO111" s="1390">
        <v>0</v>
      </c>
      <c r="CP111" s="1390">
        <v>1</v>
      </c>
      <c r="CQ111" s="318">
        <f t="shared" si="140"/>
        <v>1</v>
      </c>
      <c r="CR111" s="628"/>
      <c r="CS111" s="629"/>
      <c r="CT111" s="629"/>
      <c r="CU111" s="318">
        <f t="shared" si="141"/>
        <v>0</v>
      </c>
      <c r="CV111" s="1434"/>
      <c r="CW111" s="1435"/>
      <c r="CX111" s="1435">
        <v>272</v>
      </c>
      <c r="CY111" s="319">
        <f t="shared" si="161"/>
        <v>1</v>
      </c>
      <c r="CZ111" s="315">
        <f t="shared" si="106"/>
        <v>13</v>
      </c>
      <c r="DA111" s="316">
        <f t="shared" si="107"/>
        <v>22</v>
      </c>
      <c r="DB111" s="317">
        <f t="shared" si="107"/>
        <v>437</v>
      </c>
      <c r="DC111" s="311">
        <f t="shared" si="108"/>
        <v>0.5625</v>
      </c>
      <c r="DD111" s="320">
        <f t="shared" si="155"/>
        <v>0.37894144144144143</v>
      </c>
      <c r="DE111" s="311">
        <f t="shared" si="156"/>
        <v>2.3628525500511475</v>
      </c>
      <c r="DF111" s="321">
        <f t="shared" si="157"/>
        <v>1</v>
      </c>
      <c r="DG111" s="311">
        <f t="shared" si="105"/>
        <v>8.0091533180778038E-2</v>
      </c>
      <c r="DH111" s="321">
        <f t="shared" si="158"/>
        <v>0.10811016479382828</v>
      </c>
      <c r="DI111" s="300">
        <f>DB111/'Кол-во учащихся ОУ'!D116</f>
        <v>0.20045871559633027</v>
      </c>
      <c r="DJ111" s="346">
        <f t="shared" si="159"/>
        <v>0.15285221418959088</v>
      </c>
    </row>
    <row r="112" spans="1:114" ht="16.5" customHeight="1" x14ac:dyDescent="0.25">
      <c r="A112" s="652">
        <v>29</v>
      </c>
      <c r="B112" s="16">
        <v>61540</v>
      </c>
      <c r="C112" s="21" t="s">
        <v>191</v>
      </c>
      <c r="D112" s="843">
        <v>0</v>
      </c>
      <c r="E112" s="844">
        <v>1</v>
      </c>
      <c r="F112" s="844">
        <v>16</v>
      </c>
      <c r="G112" s="306">
        <f t="shared" si="147"/>
        <v>1</v>
      </c>
      <c r="H112" s="874">
        <v>2</v>
      </c>
      <c r="I112" s="875">
        <v>0</v>
      </c>
      <c r="J112" s="875">
        <v>8</v>
      </c>
      <c r="K112" s="306">
        <f t="shared" si="124"/>
        <v>1</v>
      </c>
      <c r="L112" s="946">
        <v>0</v>
      </c>
      <c r="M112" s="947">
        <v>0</v>
      </c>
      <c r="N112" s="947">
        <v>1</v>
      </c>
      <c r="O112" s="306">
        <f t="shared" si="148"/>
        <v>1</v>
      </c>
      <c r="P112" s="548"/>
      <c r="Q112" s="549"/>
      <c r="R112" s="549"/>
      <c r="S112" s="306">
        <f t="shared" si="125"/>
        <v>0</v>
      </c>
      <c r="T112" s="971"/>
      <c r="U112" s="972"/>
      <c r="V112" s="972"/>
      <c r="W112" s="306">
        <f t="shared" si="149"/>
        <v>0</v>
      </c>
      <c r="X112" s="304"/>
      <c r="Y112" s="305"/>
      <c r="Z112" s="305"/>
      <c r="AA112" s="306">
        <f t="shared" si="150"/>
        <v>0</v>
      </c>
      <c r="AB112" s="304"/>
      <c r="AC112" s="305"/>
      <c r="AD112" s="305"/>
      <c r="AE112" s="306">
        <f t="shared" si="126"/>
        <v>0</v>
      </c>
      <c r="AF112" s="304"/>
      <c r="AG112" s="305"/>
      <c r="AH112" s="305"/>
      <c r="AI112" s="306">
        <f t="shared" si="127"/>
        <v>0</v>
      </c>
      <c r="AJ112" s="1009"/>
      <c r="AK112" s="1010"/>
      <c r="AL112" s="1010"/>
      <c r="AM112" s="306">
        <f t="shared" si="128"/>
        <v>0</v>
      </c>
      <c r="AN112" s="1057">
        <v>0</v>
      </c>
      <c r="AO112" s="1058">
        <v>0</v>
      </c>
      <c r="AP112" s="1058">
        <v>2</v>
      </c>
      <c r="AQ112" s="306">
        <f t="shared" si="129"/>
        <v>1</v>
      </c>
      <c r="AR112" s="1081"/>
      <c r="AS112" s="1082"/>
      <c r="AT112" s="1082"/>
      <c r="AU112" s="306">
        <f t="shared" si="130"/>
        <v>0</v>
      </c>
      <c r="AV112" s="1139"/>
      <c r="AW112" s="1140"/>
      <c r="AX112" s="1140"/>
      <c r="AY112" s="306">
        <f t="shared" si="131"/>
        <v>0</v>
      </c>
      <c r="AZ112" s="1163"/>
      <c r="BA112" s="1164"/>
      <c r="BB112" s="1164"/>
      <c r="BC112" s="306">
        <f t="shared" si="151"/>
        <v>0</v>
      </c>
      <c r="BD112" s="590"/>
      <c r="BE112" s="594"/>
      <c r="BF112" s="594"/>
      <c r="BG112" s="596">
        <f t="shared" si="132"/>
        <v>0</v>
      </c>
      <c r="BH112" s="1227"/>
      <c r="BI112" s="1228"/>
      <c r="BJ112" s="1228"/>
      <c r="BK112" s="306">
        <f t="shared" si="152"/>
        <v>0</v>
      </c>
      <c r="BL112" s="597"/>
      <c r="BM112" s="594"/>
      <c r="BN112" s="594"/>
      <c r="BO112" s="593">
        <f t="shared" si="133"/>
        <v>0</v>
      </c>
      <c r="BP112" s="304"/>
      <c r="BQ112" s="305"/>
      <c r="BR112" s="305"/>
      <c r="BS112" s="306">
        <f t="shared" si="134"/>
        <v>0</v>
      </c>
      <c r="BT112" s="691"/>
      <c r="BU112" s="692"/>
      <c r="BV112" s="692"/>
      <c r="BW112" s="306">
        <f t="shared" si="135"/>
        <v>0</v>
      </c>
      <c r="BX112" s="1304">
        <v>0</v>
      </c>
      <c r="BY112" s="1305">
        <v>2</v>
      </c>
      <c r="BZ112" s="1305">
        <v>6</v>
      </c>
      <c r="CA112" s="306">
        <f t="shared" si="160"/>
        <v>1</v>
      </c>
      <c r="CB112" s="1326"/>
      <c r="CC112" s="1327"/>
      <c r="CD112" s="1327"/>
      <c r="CE112" s="306">
        <f t="shared" si="137"/>
        <v>0</v>
      </c>
      <c r="CF112" s="1387"/>
      <c r="CG112" s="1388"/>
      <c r="CH112" s="1388"/>
      <c r="CI112" s="306">
        <f t="shared" si="138"/>
        <v>0</v>
      </c>
      <c r="CJ112" s="590"/>
      <c r="CK112" s="594"/>
      <c r="CL112" s="594"/>
      <c r="CM112" s="596">
        <f t="shared" si="139"/>
        <v>0</v>
      </c>
      <c r="CN112" s="1391"/>
      <c r="CO112" s="1392"/>
      <c r="CP112" s="1392"/>
      <c r="CQ112" s="306">
        <f t="shared" si="140"/>
        <v>0</v>
      </c>
      <c r="CR112" s="590"/>
      <c r="CS112" s="594"/>
      <c r="CT112" s="594"/>
      <c r="CU112" s="306">
        <f t="shared" si="141"/>
        <v>0</v>
      </c>
      <c r="CV112" s="1440"/>
      <c r="CW112" s="1441"/>
      <c r="CX112" s="1441"/>
      <c r="CY112" s="307">
        <f t="shared" si="161"/>
        <v>0</v>
      </c>
      <c r="CZ112" s="308">
        <f t="shared" si="106"/>
        <v>2</v>
      </c>
      <c r="DA112" s="309">
        <f t="shared" si="107"/>
        <v>3</v>
      </c>
      <c r="DB112" s="310">
        <f t="shared" si="107"/>
        <v>33</v>
      </c>
      <c r="DC112" s="313">
        <f t="shared" si="108"/>
        <v>0.3125</v>
      </c>
      <c r="DD112" s="312">
        <f t="shared" si="155"/>
        <v>0.37894144144144143</v>
      </c>
      <c r="DE112" s="313">
        <f t="shared" si="156"/>
        <v>0.17843051293292417</v>
      </c>
      <c r="DF112" s="314">
        <f t="shared" si="157"/>
        <v>1</v>
      </c>
      <c r="DG112" s="313">
        <f t="shared" si="105"/>
        <v>0.15151515151515152</v>
      </c>
      <c r="DH112" s="314">
        <f t="shared" si="158"/>
        <v>0.10811016479382828</v>
      </c>
      <c r="DI112" s="313">
        <f>DB112/'Кол-во учащихся ОУ'!D117</f>
        <v>2.0282728948985862E-2</v>
      </c>
      <c r="DJ112" s="314">
        <f t="shared" si="159"/>
        <v>0.15285221418959088</v>
      </c>
    </row>
    <row r="113" spans="1:114" ht="16.5" customHeight="1" x14ac:dyDescent="0.25">
      <c r="A113" s="834">
        <v>30</v>
      </c>
      <c r="B113" s="825">
        <v>61560</v>
      </c>
      <c r="C113" s="826" t="s">
        <v>200</v>
      </c>
      <c r="D113" s="843">
        <v>0</v>
      </c>
      <c r="E113" s="844">
        <v>1</v>
      </c>
      <c r="F113" s="844">
        <v>3</v>
      </c>
      <c r="G113" s="306">
        <f t="shared" ref="G113:G114" si="162">IF(F113&gt;0,1,0)</f>
        <v>1</v>
      </c>
      <c r="H113" s="874"/>
      <c r="I113" s="875"/>
      <c r="J113" s="875"/>
      <c r="K113" s="306">
        <f t="shared" ref="K113:K114" si="163">IF(J113&gt;0,1,0)</f>
        <v>0</v>
      </c>
      <c r="L113" s="946">
        <v>0</v>
      </c>
      <c r="M113" s="947">
        <v>0</v>
      </c>
      <c r="N113" s="947">
        <v>1</v>
      </c>
      <c r="O113" s="306">
        <f t="shared" ref="O113:O114" si="164">IF(N113&gt;0,1,0)</f>
        <v>1</v>
      </c>
      <c r="P113" s="304"/>
      <c r="Q113" s="305"/>
      <c r="R113" s="305"/>
      <c r="S113" s="306">
        <f t="shared" ref="S113:S114" si="165">IF(R113&gt;0,1,0)</f>
        <v>0</v>
      </c>
      <c r="T113" s="971"/>
      <c r="U113" s="972"/>
      <c r="V113" s="972"/>
      <c r="W113" s="306">
        <f t="shared" ref="W113:W114" si="166">IF(V113&gt;0,1,0)</f>
        <v>0</v>
      </c>
      <c r="X113" s="657"/>
      <c r="Y113" s="658"/>
      <c r="Z113" s="658"/>
      <c r="AA113" s="306">
        <f t="shared" ref="AA113:AA114" si="167">IF(Z113&gt;0,1,0)</f>
        <v>0</v>
      </c>
      <c r="AB113" s="657"/>
      <c r="AC113" s="658"/>
      <c r="AD113" s="658"/>
      <c r="AE113" s="306">
        <f t="shared" ref="AE113:AE114" si="168">IF(AD113&gt;0,1,0)</f>
        <v>0</v>
      </c>
      <c r="AF113" s="657"/>
      <c r="AG113" s="658"/>
      <c r="AH113" s="658"/>
      <c r="AI113" s="306">
        <f t="shared" ref="AI113:AI114" si="169">IF(AH113&gt;0,1,0)</f>
        <v>0</v>
      </c>
      <c r="AJ113" s="1009"/>
      <c r="AK113" s="1010"/>
      <c r="AL113" s="1010"/>
      <c r="AM113" s="306">
        <f t="shared" ref="AM113:AM114" si="170">IF(AL113&gt;0,1,0)</f>
        <v>0</v>
      </c>
      <c r="AN113" s="1057"/>
      <c r="AO113" s="1058"/>
      <c r="AP113" s="1058"/>
      <c r="AQ113" s="306">
        <f t="shared" ref="AQ113:AQ114" si="171">IF(AP113&gt;0,1,0)</f>
        <v>0</v>
      </c>
      <c r="AR113" s="1081"/>
      <c r="AS113" s="1082"/>
      <c r="AT113" s="1082"/>
      <c r="AU113" s="306">
        <f t="shared" ref="AU113:AU114" si="172">IF(AT113&gt;0,1,0)</f>
        <v>0</v>
      </c>
      <c r="AV113" s="1139"/>
      <c r="AW113" s="1140"/>
      <c r="AX113" s="1140"/>
      <c r="AY113" s="306">
        <f t="shared" ref="AY113:AY114" si="173">IF(AX113&gt;0,1,0)</f>
        <v>0</v>
      </c>
      <c r="AZ113" s="1163">
        <v>1</v>
      </c>
      <c r="BA113" s="1164">
        <v>1</v>
      </c>
      <c r="BB113" s="1164">
        <v>6</v>
      </c>
      <c r="BC113" s="306">
        <f t="shared" ref="BC113:BC114" si="174">IF(BB113&gt;0,1,0)</f>
        <v>1</v>
      </c>
      <c r="BD113" s="590"/>
      <c r="BE113" s="594"/>
      <c r="BF113" s="594"/>
      <c r="BG113" s="596">
        <f t="shared" ref="BG113:BG114" si="175">IF(BF113&gt;0,1,0)</f>
        <v>0</v>
      </c>
      <c r="BH113" s="1227"/>
      <c r="BI113" s="1228"/>
      <c r="BJ113" s="1228"/>
      <c r="BK113" s="306">
        <f t="shared" ref="BK113:BK114" si="176">IF(BJ113&gt;0,1,0)</f>
        <v>0</v>
      </c>
      <c r="BL113" s="597"/>
      <c r="BM113" s="594"/>
      <c r="BN113" s="594"/>
      <c r="BO113" s="593">
        <f t="shared" ref="BO113:BO114" si="177">IF(BN113&gt;0,1,0)</f>
        <v>0</v>
      </c>
      <c r="BP113" s="304"/>
      <c r="BQ113" s="305"/>
      <c r="BR113" s="305"/>
      <c r="BS113" s="306">
        <f t="shared" ref="BS113:BS114" si="178">IF(BR113&gt;0,1,0)</f>
        <v>0</v>
      </c>
      <c r="BT113" s="1235"/>
      <c r="BU113" s="1239"/>
      <c r="BV113" s="1239"/>
      <c r="BW113" s="306">
        <f t="shared" ref="BW113:BW114" si="179">IF(BV113&gt;0,1,0)</f>
        <v>0</v>
      </c>
      <c r="BX113" s="1304">
        <v>0</v>
      </c>
      <c r="BY113" s="1305">
        <v>2</v>
      </c>
      <c r="BZ113" s="1305">
        <v>5</v>
      </c>
      <c r="CA113" s="306">
        <f t="shared" ref="CA113:CA114" si="180">IF(BZ113&gt;0,1,0)</f>
        <v>1</v>
      </c>
      <c r="CB113" s="1326"/>
      <c r="CC113" s="1327"/>
      <c r="CD113" s="1327"/>
      <c r="CE113" s="306">
        <f t="shared" ref="CE113:CE114" si="181">IF(CD113&gt;0,1,0)</f>
        <v>0</v>
      </c>
      <c r="CF113" s="1387"/>
      <c r="CG113" s="1388"/>
      <c r="CH113" s="1388"/>
      <c r="CI113" s="306">
        <f t="shared" ref="CI113:CI114" si="182">IF(CH113&gt;0,1,0)</f>
        <v>0</v>
      </c>
      <c r="CJ113" s="590"/>
      <c r="CK113" s="594"/>
      <c r="CL113" s="594"/>
      <c r="CM113" s="596">
        <f t="shared" ref="CM113:CM114" si="183">IF(CL113&gt;0,1,0)</f>
        <v>0</v>
      </c>
      <c r="CN113" s="1391">
        <v>1</v>
      </c>
      <c r="CO113" s="1392">
        <v>0</v>
      </c>
      <c r="CP113" s="1392">
        <v>1</v>
      </c>
      <c r="CQ113" s="306">
        <f t="shared" ref="CQ113:CQ114" si="184">IF(CP113&gt;0,1,0)</f>
        <v>1</v>
      </c>
      <c r="CR113" s="590"/>
      <c r="CS113" s="594"/>
      <c r="CT113" s="594"/>
      <c r="CU113" s="306">
        <f t="shared" ref="CU113:CU114" si="185">IF(CT113&gt;0,1,0)</f>
        <v>0</v>
      </c>
      <c r="CV113" s="1440"/>
      <c r="CW113" s="1441"/>
      <c r="CX113" s="1441"/>
      <c r="CY113" s="307">
        <f t="shared" ref="CY113:CY114" si="186">IF(CX113&gt;0,1,0)</f>
        <v>0</v>
      </c>
      <c r="CZ113" s="308">
        <f t="shared" ref="CZ113" si="187">D113+H113+L113+P113+T113+X113+AB113+AF113+AJ113+AN113+AR113+AV113+AZ113+BD113+BH113+BL113+BP113+BT113+BX113+CB113+CF113+CJ113+CN113+CR113+CV113</f>
        <v>2</v>
      </c>
      <c r="DA113" s="309">
        <f t="shared" ref="DA113" si="188">E113+I113+M113+Q113+U113+Y113+AC113+AG113+AK113+AO113+AS113+AW113+BA113+BE113+BI113+BM113+BQ113+BU113+BY113+CC113+CG113+CK113+CO113+CS113+CW113</f>
        <v>4</v>
      </c>
      <c r="DB113" s="783">
        <f t="shared" ref="DB113" si="189">F113+J113+N113+R113+V113+Z113+AD113+AH113+AL113+AP113+AT113+AX113+BB113+BF113+BJ113+BN113+BR113+BV113+BZ113+CD113+CH113+CL113+CP113+CT113+CX113</f>
        <v>16</v>
      </c>
      <c r="DC113" s="313">
        <f t="shared" ref="DC113" si="190">(G113+K113+O113+S113+W113+AA113+AE113+AI113+AM113+AQ113+AU113+AY113+BC113+BG113+BK113+BO113+BS113+BW113+CA113+CE113+CI113+CM113+CQ113+CU113+CY113)/$B$2</f>
        <v>0.3125</v>
      </c>
      <c r="DD113" s="312">
        <f t="shared" si="155"/>
        <v>0.37894144144144143</v>
      </c>
      <c r="DE113" s="313">
        <f t="shared" si="156"/>
        <v>8.6511763846266257E-2</v>
      </c>
      <c r="DF113" s="314">
        <f t="shared" si="157"/>
        <v>1</v>
      </c>
      <c r="DG113" s="313">
        <f t="shared" ref="DG113" si="191">(CZ113+DA113)/DB113</f>
        <v>0.375</v>
      </c>
      <c r="DH113" s="314">
        <f t="shared" si="158"/>
        <v>0.10811016479382828</v>
      </c>
      <c r="DI113" s="313">
        <f>DB113/'Кол-во учащихся ОУ'!D118</f>
        <v>8.368200836820083E-3</v>
      </c>
      <c r="DJ113" s="314">
        <f t="shared" si="159"/>
        <v>0.15285221418959088</v>
      </c>
    </row>
    <row r="114" spans="1:114" s="824" customFormat="1" ht="16.5" customHeight="1" thickBot="1" x14ac:dyDescent="0.3">
      <c r="A114" s="831">
        <v>31</v>
      </c>
      <c r="B114" s="832">
        <v>61570</v>
      </c>
      <c r="C114" s="833" t="s">
        <v>234</v>
      </c>
      <c r="D114" s="843">
        <v>2</v>
      </c>
      <c r="E114" s="844">
        <v>0</v>
      </c>
      <c r="F114" s="844">
        <v>8</v>
      </c>
      <c r="G114" s="532">
        <f t="shared" si="162"/>
        <v>1</v>
      </c>
      <c r="H114" s="874">
        <v>0</v>
      </c>
      <c r="I114" s="875">
        <v>0</v>
      </c>
      <c r="J114" s="875">
        <v>3</v>
      </c>
      <c r="K114" s="532">
        <f t="shared" si="163"/>
        <v>1</v>
      </c>
      <c r="L114" s="946">
        <v>0</v>
      </c>
      <c r="M114" s="947">
        <v>0</v>
      </c>
      <c r="N114" s="947">
        <v>1</v>
      </c>
      <c r="O114" s="532">
        <f t="shared" si="164"/>
        <v>1</v>
      </c>
      <c r="P114" s="484"/>
      <c r="Q114" s="485"/>
      <c r="R114" s="485"/>
      <c r="S114" s="532">
        <f t="shared" si="165"/>
        <v>0</v>
      </c>
      <c r="T114" s="971"/>
      <c r="U114" s="972"/>
      <c r="V114" s="972"/>
      <c r="W114" s="532">
        <f t="shared" si="166"/>
        <v>0</v>
      </c>
      <c r="X114" s="785"/>
      <c r="Y114" s="793"/>
      <c r="Z114" s="793"/>
      <c r="AA114" s="532">
        <f t="shared" si="167"/>
        <v>0</v>
      </c>
      <c r="AB114" s="785"/>
      <c r="AC114" s="793"/>
      <c r="AD114" s="793"/>
      <c r="AE114" s="532">
        <f t="shared" si="168"/>
        <v>0</v>
      </c>
      <c r="AF114" s="785"/>
      <c r="AG114" s="793"/>
      <c r="AH114" s="793"/>
      <c r="AI114" s="532">
        <f t="shared" si="169"/>
        <v>0</v>
      </c>
      <c r="AJ114" s="1009"/>
      <c r="AK114" s="1010"/>
      <c r="AL114" s="1010"/>
      <c r="AM114" s="532">
        <f t="shared" si="170"/>
        <v>0</v>
      </c>
      <c r="AN114" s="1057">
        <v>0</v>
      </c>
      <c r="AO114" s="1058">
        <v>0</v>
      </c>
      <c r="AP114" s="1058">
        <v>2</v>
      </c>
      <c r="AQ114" s="532">
        <f t="shared" si="171"/>
        <v>1</v>
      </c>
      <c r="AR114" s="1081"/>
      <c r="AS114" s="1082"/>
      <c r="AT114" s="1082"/>
      <c r="AU114" s="532">
        <f t="shared" si="172"/>
        <v>0</v>
      </c>
      <c r="AV114" s="1139">
        <v>3</v>
      </c>
      <c r="AW114" s="1140">
        <v>0</v>
      </c>
      <c r="AX114" s="1140">
        <v>10</v>
      </c>
      <c r="AY114" s="532">
        <f t="shared" si="173"/>
        <v>1</v>
      </c>
      <c r="AZ114" s="1163"/>
      <c r="BA114" s="1164"/>
      <c r="BB114" s="1164"/>
      <c r="BC114" s="532">
        <f t="shared" si="174"/>
        <v>0</v>
      </c>
      <c r="BD114" s="639"/>
      <c r="BE114" s="638"/>
      <c r="BF114" s="638"/>
      <c r="BG114" s="614">
        <f t="shared" si="175"/>
        <v>0</v>
      </c>
      <c r="BH114" s="1227"/>
      <c r="BI114" s="1228"/>
      <c r="BJ114" s="1228"/>
      <c r="BK114" s="476">
        <f t="shared" si="176"/>
        <v>0</v>
      </c>
      <c r="BL114" s="637"/>
      <c r="BM114" s="638"/>
      <c r="BN114" s="638"/>
      <c r="BO114" s="614">
        <f t="shared" si="177"/>
        <v>0</v>
      </c>
      <c r="BP114" s="484"/>
      <c r="BQ114" s="485"/>
      <c r="BR114" s="485"/>
      <c r="BS114" s="532">
        <f t="shared" si="178"/>
        <v>0</v>
      </c>
      <c r="BT114" s="1240"/>
      <c r="BU114" s="1234"/>
      <c r="BV114" s="1234"/>
      <c r="BW114" s="532">
        <f t="shared" si="179"/>
        <v>0</v>
      </c>
      <c r="BX114" s="1304">
        <v>0</v>
      </c>
      <c r="BY114" s="1305">
        <v>0</v>
      </c>
      <c r="BZ114" s="1305">
        <v>7</v>
      </c>
      <c r="CA114" s="532">
        <f t="shared" si="180"/>
        <v>1</v>
      </c>
      <c r="CB114" s="1326">
        <v>1</v>
      </c>
      <c r="CC114" s="1327">
        <v>0</v>
      </c>
      <c r="CD114" s="1327">
        <v>2</v>
      </c>
      <c r="CE114" s="532">
        <f t="shared" si="181"/>
        <v>1</v>
      </c>
      <c r="CF114" s="1387">
        <v>0</v>
      </c>
      <c r="CG114" s="1388">
        <v>1</v>
      </c>
      <c r="CH114" s="1388">
        <v>1</v>
      </c>
      <c r="CI114" s="532">
        <f t="shared" si="182"/>
        <v>1</v>
      </c>
      <c r="CJ114" s="639"/>
      <c r="CK114" s="638"/>
      <c r="CL114" s="638"/>
      <c r="CM114" s="614">
        <f t="shared" si="183"/>
        <v>0</v>
      </c>
      <c r="CN114" s="1391"/>
      <c r="CO114" s="1392"/>
      <c r="CP114" s="1392"/>
      <c r="CQ114" s="532">
        <f t="shared" si="184"/>
        <v>0</v>
      </c>
      <c r="CR114" s="639"/>
      <c r="CS114" s="638"/>
      <c r="CT114" s="638"/>
      <c r="CU114" s="532">
        <f t="shared" si="185"/>
        <v>0</v>
      </c>
      <c r="CV114" s="1440"/>
      <c r="CW114" s="1441"/>
      <c r="CX114" s="1441"/>
      <c r="CY114" s="532">
        <f t="shared" si="186"/>
        <v>0</v>
      </c>
      <c r="CZ114" s="533">
        <f t="shared" ref="CZ114" si="192">D114+H114+L114+P114+T114+X114+AB114+AF114+AJ114+AN114+AR114+AV114+AZ114+BD114+BH114+BL114+BP114+BT114+BX114+CB114+CF114+CJ114+CN114+CR114+CV114</f>
        <v>6</v>
      </c>
      <c r="DA114" s="286">
        <f t="shared" ref="DA114" si="193">E114+I114+M114+Q114+U114+Y114+AC114+AG114+AK114+AO114+AS114+AW114+BA114+BE114+BI114+BM114+BQ114+BU114+BY114+CC114+CG114+CK114+CO114+CS114+CW114</f>
        <v>1</v>
      </c>
      <c r="DB114" s="782">
        <f t="shared" ref="DB114" si="194">F114+J114+N114+R114+V114+Z114+AD114+AH114+AL114+AP114+AT114+AX114+BB114+BF114+BJ114+BN114+BR114+BV114+BZ114+CD114+CH114+CL114+CP114+CT114+CX114</f>
        <v>34</v>
      </c>
      <c r="DC114" s="300">
        <f t="shared" ref="DC114" si="195">(G114+K114+O114+S114+W114+AA114+AE114+AI114+AM114+AQ114+AU114+AY114+BC114+BG114+BK114+BO114+BS114+BW114+CA114+CE114+CI114+CM114+CQ114+CU114+CY114)/$B$2</f>
        <v>0.5</v>
      </c>
      <c r="DD114" s="534">
        <f t="shared" si="155"/>
        <v>0.37894144144144143</v>
      </c>
      <c r="DE114" s="300">
        <f t="shared" ref="DE114" si="196">DB114/$DB$125</f>
        <v>0.18383749817331579</v>
      </c>
      <c r="DF114" s="346">
        <f t="shared" si="157"/>
        <v>1</v>
      </c>
      <c r="DG114" s="300">
        <f t="shared" ref="DG114" si="197">(CZ114+DA114)/DB114</f>
        <v>0.20588235294117646</v>
      </c>
      <c r="DH114" s="346">
        <f t="shared" si="158"/>
        <v>0.10811016479382828</v>
      </c>
      <c r="DI114" s="300">
        <f>DB114/'Кол-во учащихся ОУ'!D119</f>
        <v>4.12621359223301E-2</v>
      </c>
      <c r="DJ114" s="346">
        <f t="shared" si="159"/>
        <v>0.15285221418959088</v>
      </c>
    </row>
    <row r="115" spans="1:114" ht="16.5" customHeight="1" thickBot="1" x14ac:dyDescent="0.3">
      <c r="A115" s="345"/>
      <c r="B115" s="47"/>
      <c r="C115" s="365" t="s">
        <v>74</v>
      </c>
      <c r="D115" s="210">
        <f t="shared" ref="D115:AI115" si="198">SUM(D116:D124)</f>
        <v>23</v>
      </c>
      <c r="E115" s="212">
        <f t="shared" si="198"/>
        <v>22</v>
      </c>
      <c r="F115" s="212">
        <f t="shared" si="198"/>
        <v>233</v>
      </c>
      <c r="G115" s="212">
        <f t="shared" si="198"/>
        <v>9</v>
      </c>
      <c r="H115" s="210">
        <f t="shared" si="198"/>
        <v>5</v>
      </c>
      <c r="I115" s="212">
        <f t="shared" si="198"/>
        <v>1</v>
      </c>
      <c r="J115" s="212">
        <f t="shared" si="198"/>
        <v>29</v>
      </c>
      <c r="K115" s="212">
        <f t="shared" si="198"/>
        <v>6</v>
      </c>
      <c r="L115" s="210">
        <f t="shared" si="198"/>
        <v>1</v>
      </c>
      <c r="M115" s="212">
        <f t="shared" si="198"/>
        <v>0</v>
      </c>
      <c r="N115" s="212">
        <f t="shared" si="198"/>
        <v>6</v>
      </c>
      <c r="O115" s="212">
        <f t="shared" si="198"/>
        <v>3</v>
      </c>
      <c r="P115" s="679">
        <f t="shared" si="198"/>
        <v>0</v>
      </c>
      <c r="Q115" s="680">
        <f t="shared" si="198"/>
        <v>0</v>
      </c>
      <c r="R115" s="680">
        <f t="shared" si="198"/>
        <v>0</v>
      </c>
      <c r="S115" s="680">
        <f t="shared" si="198"/>
        <v>0</v>
      </c>
      <c r="T115" s="210">
        <f t="shared" si="198"/>
        <v>0</v>
      </c>
      <c r="U115" s="212">
        <f t="shared" si="198"/>
        <v>0</v>
      </c>
      <c r="V115" s="212">
        <f t="shared" si="198"/>
        <v>0</v>
      </c>
      <c r="W115" s="212">
        <f t="shared" si="198"/>
        <v>0</v>
      </c>
      <c r="X115" s="679">
        <f t="shared" si="198"/>
        <v>0</v>
      </c>
      <c r="Y115" s="680">
        <f t="shared" si="198"/>
        <v>0</v>
      </c>
      <c r="Z115" s="680">
        <f t="shared" si="198"/>
        <v>0</v>
      </c>
      <c r="AA115" s="680">
        <f t="shared" si="198"/>
        <v>0</v>
      </c>
      <c r="AB115" s="679">
        <f t="shared" si="198"/>
        <v>0</v>
      </c>
      <c r="AC115" s="680">
        <f t="shared" si="198"/>
        <v>0</v>
      </c>
      <c r="AD115" s="680">
        <f t="shared" si="198"/>
        <v>0</v>
      </c>
      <c r="AE115" s="680">
        <f t="shared" si="198"/>
        <v>0</v>
      </c>
      <c r="AF115" s="679">
        <f t="shared" si="198"/>
        <v>0</v>
      </c>
      <c r="AG115" s="680">
        <f t="shared" si="198"/>
        <v>0</v>
      </c>
      <c r="AH115" s="680">
        <f t="shared" si="198"/>
        <v>0</v>
      </c>
      <c r="AI115" s="680">
        <f t="shared" si="198"/>
        <v>0</v>
      </c>
      <c r="AJ115" s="210">
        <f t="shared" ref="AJ115:BO115" si="199">SUM(AJ116:AJ124)</f>
        <v>0</v>
      </c>
      <c r="AK115" s="212">
        <f t="shared" si="199"/>
        <v>3</v>
      </c>
      <c r="AL115" s="212">
        <f t="shared" si="199"/>
        <v>15</v>
      </c>
      <c r="AM115" s="212">
        <f t="shared" si="199"/>
        <v>4</v>
      </c>
      <c r="AN115" s="367">
        <f t="shared" si="199"/>
        <v>0</v>
      </c>
      <c r="AO115" s="368">
        <f t="shared" si="199"/>
        <v>0</v>
      </c>
      <c r="AP115" s="368">
        <f t="shared" si="199"/>
        <v>17</v>
      </c>
      <c r="AQ115" s="368">
        <f t="shared" si="199"/>
        <v>9</v>
      </c>
      <c r="AR115" s="367">
        <f t="shared" si="199"/>
        <v>0</v>
      </c>
      <c r="AS115" s="368">
        <f t="shared" si="199"/>
        <v>3</v>
      </c>
      <c r="AT115" s="368">
        <f t="shared" si="199"/>
        <v>25</v>
      </c>
      <c r="AU115" s="368">
        <f t="shared" si="199"/>
        <v>4</v>
      </c>
      <c r="AV115" s="367">
        <f t="shared" si="199"/>
        <v>4</v>
      </c>
      <c r="AW115" s="368">
        <f t="shared" si="199"/>
        <v>5</v>
      </c>
      <c r="AX115" s="368">
        <f t="shared" si="199"/>
        <v>54</v>
      </c>
      <c r="AY115" s="368">
        <f t="shared" si="199"/>
        <v>5</v>
      </c>
      <c r="AZ115" s="367">
        <f t="shared" si="199"/>
        <v>0</v>
      </c>
      <c r="BA115" s="368">
        <f t="shared" si="199"/>
        <v>7</v>
      </c>
      <c r="BB115" s="368">
        <f t="shared" si="199"/>
        <v>28</v>
      </c>
      <c r="BC115" s="368">
        <f t="shared" si="199"/>
        <v>5</v>
      </c>
      <c r="BD115" s="615">
        <f t="shared" si="199"/>
        <v>0</v>
      </c>
      <c r="BE115" s="616">
        <f t="shared" si="199"/>
        <v>0</v>
      </c>
      <c r="BF115" s="616">
        <f t="shared" si="199"/>
        <v>0</v>
      </c>
      <c r="BG115" s="616">
        <f t="shared" si="199"/>
        <v>0</v>
      </c>
      <c r="BH115" s="367">
        <f t="shared" si="199"/>
        <v>0</v>
      </c>
      <c r="BI115" s="368">
        <f t="shared" si="199"/>
        <v>0</v>
      </c>
      <c r="BJ115" s="368">
        <f t="shared" si="199"/>
        <v>0</v>
      </c>
      <c r="BK115" s="369">
        <f t="shared" si="199"/>
        <v>0</v>
      </c>
      <c r="BL115" s="620">
        <f t="shared" si="199"/>
        <v>0</v>
      </c>
      <c r="BM115" s="616">
        <f t="shared" si="199"/>
        <v>0</v>
      </c>
      <c r="BN115" s="616">
        <f t="shared" si="199"/>
        <v>0</v>
      </c>
      <c r="BO115" s="616">
        <f t="shared" si="199"/>
        <v>0</v>
      </c>
      <c r="BP115" s="210">
        <f t="shared" ref="BP115:CU115" si="200">SUM(BP116:BP124)</f>
        <v>0</v>
      </c>
      <c r="BQ115" s="212">
        <f t="shared" si="200"/>
        <v>1</v>
      </c>
      <c r="BR115" s="212">
        <f t="shared" si="200"/>
        <v>1</v>
      </c>
      <c r="BS115" s="212">
        <f t="shared" si="200"/>
        <v>1</v>
      </c>
      <c r="BT115" s="679">
        <f t="shared" si="200"/>
        <v>0</v>
      </c>
      <c r="BU115" s="680">
        <f t="shared" si="200"/>
        <v>0</v>
      </c>
      <c r="BV115" s="680">
        <f t="shared" si="200"/>
        <v>0</v>
      </c>
      <c r="BW115" s="680">
        <f t="shared" si="200"/>
        <v>0</v>
      </c>
      <c r="BX115" s="210">
        <f t="shared" si="200"/>
        <v>1</v>
      </c>
      <c r="BY115" s="212">
        <f t="shared" si="200"/>
        <v>19</v>
      </c>
      <c r="BZ115" s="212">
        <f t="shared" si="200"/>
        <v>52</v>
      </c>
      <c r="CA115" s="212">
        <f t="shared" si="200"/>
        <v>9</v>
      </c>
      <c r="CB115" s="210">
        <f t="shared" si="200"/>
        <v>3</v>
      </c>
      <c r="CC115" s="212">
        <f t="shared" si="200"/>
        <v>9</v>
      </c>
      <c r="CD115" s="212">
        <f t="shared" si="200"/>
        <v>21</v>
      </c>
      <c r="CE115" s="212">
        <f t="shared" si="200"/>
        <v>5</v>
      </c>
      <c r="CF115" s="210">
        <f t="shared" si="200"/>
        <v>0</v>
      </c>
      <c r="CG115" s="212">
        <f t="shared" si="200"/>
        <v>1</v>
      </c>
      <c r="CH115" s="212">
        <f t="shared" si="200"/>
        <v>1</v>
      </c>
      <c r="CI115" s="212">
        <f t="shared" si="200"/>
        <v>1</v>
      </c>
      <c r="CJ115" s="615">
        <f t="shared" si="200"/>
        <v>0</v>
      </c>
      <c r="CK115" s="616">
        <f t="shared" si="200"/>
        <v>0</v>
      </c>
      <c r="CL115" s="616">
        <f t="shared" si="200"/>
        <v>0</v>
      </c>
      <c r="CM115" s="616">
        <f t="shared" si="200"/>
        <v>0</v>
      </c>
      <c r="CN115" s="210">
        <f t="shared" si="200"/>
        <v>4</v>
      </c>
      <c r="CO115" s="212">
        <f t="shared" si="200"/>
        <v>2</v>
      </c>
      <c r="CP115" s="212">
        <f t="shared" si="200"/>
        <v>6</v>
      </c>
      <c r="CQ115" s="212">
        <f t="shared" si="200"/>
        <v>4</v>
      </c>
      <c r="CR115" s="615">
        <f t="shared" si="200"/>
        <v>0</v>
      </c>
      <c r="CS115" s="616">
        <f t="shared" si="200"/>
        <v>0</v>
      </c>
      <c r="CT115" s="616">
        <f t="shared" si="200"/>
        <v>0</v>
      </c>
      <c r="CU115" s="680">
        <f t="shared" si="200"/>
        <v>0</v>
      </c>
      <c r="CV115" s="210">
        <f t="shared" ref="CV115:CY115" si="201">SUM(CV116:CV124)</f>
        <v>0</v>
      </c>
      <c r="CW115" s="212">
        <f t="shared" si="201"/>
        <v>0</v>
      </c>
      <c r="CX115" s="212">
        <f t="shared" si="201"/>
        <v>4146</v>
      </c>
      <c r="CY115" s="236">
        <f t="shared" si="201"/>
        <v>3</v>
      </c>
      <c r="CZ115" s="210">
        <f t="shared" si="106"/>
        <v>41</v>
      </c>
      <c r="DA115" s="211">
        <f t="shared" si="107"/>
        <v>73</v>
      </c>
      <c r="DB115" s="255">
        <f>SUM(DB116:DB124)</f>
        <v>4634</v>
      </c>
      <c r="DC115" s="256">
        <f>(G115+K115+O115+S115+W115+AA115+AE115+AI115+AM115+AQ115+AU115+AY115+BC115+BG115+BK115+BO115+BS115+BW115+CA115+CE115+CI115+CM115+CQ115+CU115+CY115)/$B$2/A124</f>
        <v>0.47222222222222221</v>
      </c>
      <c r="DD115" s="260"/>
      <c r="DE115" s="256">
        <f>DB115/$DB$125/A124</f>
        <v>2.7839966226638739</v>
      </c>
      <c r="DF115" s="257"/>
      <c r="DG115" s="256">
        <f>(CZ115+DA115)/DB115</f>
        <v>2.4600776866637895E-2</v>
      </c>
      <c r="DH115" s="257"/>
      <c r="DI115" s="256">
        <f>DB115/'Кол-во учащихся ОУ'!E120</f>
        <v>0.46219828446040295</v>
      </c>
      <c r="DJ115" s="259"/>
    </row>
    <row r="116" spans="1:114" ht="16.5" customHeight="1" x14ac:dyDescent="0.25">
      <c r="A116" s="57">
        <v>1</v>
      </c>
      <c r="B116" s="58">
        <v>70020</v>
      </c>
      <c r="C116" s="59" t="s">
        <v>107</v>
      </c>
      <c r="D116" s="847">
        <v>7</v>
      </c>
      <c r="E116" s="848">
        <v>6</v>
      </c>
      <c r="F116" s="848">
        <v>72</v>
      </c>
      <c r="G116" s="293">
        <f t="shared" ref="G116:G122" si="202">IF(F116&gt;0,1,0)</f>
        <v>1</v>
      </c>
      <c r="H116" s="862">
        <v>2</v>
      </c>
      <c r="I116" s="863">
        <v>1</v>
      </c>
      <c r="J116" s="863">
        <v>6</v>
      </c>
      <c r="K116" s="293">
        <f t="shared" si="124"/>
        <v>1</v>
      </c>
      <c r="L116" s="950">
        <v>1</v>
      </c>
      <c r="M116" s="951">
        <v>0</v>
      </c>
      <c r="N116" s="951">
        <v>3</v>
      </c>
      <c r="O116" s="293">
        <f t="shared" ref="O116:O122" si="203">IF(N116&gt;0,1,0)</f>
        <v>1</v>
      </c>
      <c r="P116" s="281"/>
      <c r="Q116" s="282"/>
      <c r="R116" s="282"/>
      <c r="S116" s="293">
        <f t="shared" si="125"/>
        <v>0</v>
      </c>
      <c r="T116" s="291"/>
      <c r="U116" s="292"/>
      <c r="V116" s="292"/>
      <c r="W116" s="293">
        <f t="shared" ref="W116:W122" si="204">IF(V116&gt;0,1,0)</f>
        <v>0</v>
      </c>
      <c r="X116" s="281"/>
      <c r="Y116" s="282"/>
      <c r="Z116" s="282"/>
      <c r="AA116" s="293">
        <f t="shared" ref="AA116:AA122" si="205">IF(Z116&gt;0,1,0)</f>
        <v>0</v>
      </c>
      <c r="AB116" s="669"/>
      <c r="AC116" s="668"/>
      <c r="AD116" s="668"/>
      <c r="AE116" s="328">
        <f t="shared" si="126"/>
        <v>0</v>
      </c>
      <c r="AF116" s="281"/>
      <c r="AG116" s="282"/>
      <c r="AH116" s="282"/>
      <c r="AI116" s="293">
        <f t="shared" si="127"/>
        <v>0</v>
      </c>
      <c r="AJ116" s="1013">
        <v>0</v>
      </c>
      <c r="AK116" s="1014">
        <v>1</v>
      </c>
      <c r="AL116" s="1014">
        <v>5</v>
      </c>
      <c r="AM116" s="293">
        <f t="shared" si="128"/>
        <v>1</v>
      </c>
      <c r="AN116" s="1061">
        <v>0</v>
      </c>
      <c r="AO116" s="1062">
        <v>0</v>
      </c>
      <c r="AP116" s="1062">
        <v>2</v>
      </c>
      <c r="AQ116" s="293">
        <f t="shared" si="129"/>
        <v>1</v>
      </c>
      <c r="AR116" s="1069">
        <v>0</v>
      </c>
      <c r="AS116" s="1070">
        <v>2</v>
      </c>
      <c r="AT116" s="1070">
        <v>3</v>
      </c>
      <c r="AU116" s="293">
        <f t="shared" si="130"/>
        <v>1</v>
      </c>
      <c r="AV116" s="1143"/>
      <c r="AW116" s="1144"/>
      <c r="AX116" s="1144"/>
      <c r="AY116" s="293">
        <f t="shared" si="131"/>
        <v>0</v>
      </c>
      <c r="AZ116" s="1151">
        <v>0</v>
      </c>
      <c r="BA116" s="1152">
        <v>1</v>
      </c>
      <c r="BB116" s="1152">
        <v>6</v>
      </c>
      <c r="BC116" s="293">
        <f t="shared" ref="BC116:BC122" si="206">IF(BB116&gt;0,1,0)</f>
        <v>1</v>
      </c>
      <c r="BD116" s="646"/>
      <c r="BE116" s="647"/>
      <c r="BF116" s="647"/>
      <c r="BG116" s="648">
        <f t="shared" si="132"/>
        <v>0</v>
      </c>
      <c r="BH116" s="326"/>
      <c r="BI116" s="327"/>
      <c r="BJ116" s="327"/>
      <c r="BK116" s="328">
        <f t="shared" ref="BK116:BK122" si="207">IF(BJ116&gt;0,1,0)</f>
        <v>0</v>
      </c>
      <c r="BL116" s="1261"/>
      <c r="BM116" s="647"/>
      <c r="BN116" s="647"/>
      <c r="BO116" s="1262">
        <f t="shared" si="133"/>
        <v>0</v>
      </c>
      <c r="BP116" s="326"/>
      <c r="BQ116" s="327"/>
      <c r="BR116" s="327"/>
      <c r="BS116" s="328">
        <f t="shared" si="134"/>
        <v>0</v>
      </c>
      <c r="BT116" s="1263"/>
      <c r="BU116" s="1264"/>
      <c r="BV116" s="1264"/>
      <c r="BW116" s="328">
        <f t="shared" si="135"/>
        <v>0</v>
      </c>
      <c r="BX116" s="1316">
        <v>0</v>
      </c>
      <c r="BY116" s="1317">
        <v>5</v>
      </c>
      <c r="BZ116" s="1317">
        <v>9</v>
      </c>
      <c r="CA116" s="328">
        <f t="shared" ref="CA116" si="208">IF(BZ116&gt;0,1,0)</f>
        <v>1</v>
      </c>
      <c r="CB116" s="1316">
        <v>1</v>
      </c>
      <c r="CC116" s="1317">
        <v>1</v>
      </c>
      <c r="CD116" s="1317">
        <v>3</v>
      </c>
      <c r="CE116" s="328">
        <f t="shared" si="137"/>
        <v>1</v>
      </c>
      <c r="CF116" s="1452"/>
      <c r="CG116" s="1453"/>
      <c r="CH116" s="1453"/>
      <c r="CI116" s="293">
        <f t="shared" si="138"/>
        <v>0</v>
      </c>
      <c r="CJ116" s="646"/>
      <c r="CK116" s="647"/>
      <c r="CL116" s="647"/>
      <c r="CM116" s="648">
        <f t="shared" si="139"/>
        <v>0</v>
      </c>
      <c r="CN116" s="326">
        <v>0</v>
      </c>
      <c r="CO116" s="327">
        <v>0</v>
      </c>
      <c r="CP116" s="327">
        <v>0</v>
      </c>
      <c r="CQ116" s="328">
        <f t="shared" si="140"/>
        <v>0</v>
      </c>
      <c r="CR116" s="595"/>
      <c r="CS116" s="592"/>
      <c r="CT116" s="592"/>
      <c r="CU116" s="293">
        <f t="shared" si="141"/>
        <v>0</v>
      </c>
      <c r="CV116" s="1444"/>
      <c r="CW116" s="1445"/>
      <c r="CX116" s="1445"/>
      <c r="CY116" s="294">
        <f t="shared" ref="CY116" si="209">IF(CX116&gt;0,1,0)</f>
        <v>0</v>
      </c>
      <c r="CZ116" s="297">
        <f t="shared" si="106"/>
        <v>11</v>
      </c>
      <c r="DA116" s="298">
        <f t="shared" si="107"/>
        <v>17</v>
      </c>
      <c r="DB116" s="299">
        <f t="shared" si="107"/>
        <v>109</v>
      </c>
      <c r="DC116" s="300">
        <f t="shared" si="108"/>
        <v>0.5625</v>
      </c>
      <c r="DD116" s="329">
        <f t="shared" ref="DD116:DD124" si="210">$DC$125</f>
        <v>0.37894144144144143</v>
      </c>
      <c r="DE116" s="330">
        <f t="shared" ref="DE116:DE124" si="211">DB116/$DB$125</f>
        <v>0.58936139120268893</v>
      </c>
      <c r="DF116" s="331">
        <f t="shared" ref="DF116:DF124" si="212">$DE$125</f>
        <v>1</v>
      </c>
      <c r="DG116" s="330">
        <f t="shared" si="105"/>
        <v>0.25688073394495414</v>
      </c>
      <c r="DH116" s="331">
        <f t="shared" ref="DH116:DH124" si="213">$DG$125</f>
        <v>0.10811016479382828</v>
      </c>
      <c r="DI116" s="330">
        <f>DB116/'Кол-во учащихся ОУ'!D121</f>
        <v>9.8021582733812951E-2</v>
      </c>
      <c r="DJ116" s="331">
        <f t="shared" ref="DJ116:DJ124" si="214">$DI$125</f>
        <v>0.15285221418959088</v>
      </c>
    </row>
    <row r="117" spans="1:114" ht="16.5" customHeight="1" x14ac:dyDescent="0.25">
      <c r="A117" s="14">
        <v>2</v>
      </c>
      <c r="B117" s="16">
        <v>70110</v>
      </c>
      <c r="C117" s="21" t="s">
        <v>109</v>
      </c>
      <c r="D117" s="845">
        <v>2</v>
      </c>
      <c r="E117" s="846">
        <v>2</v>
      </c>
      <c r="F117" s="846">
        <v>24</v>
      </c>
      <c r="G117" s="306">
        <f>IF(F117&gt;0,1,0)</f>
        <v>1</v>
      </c>
      <c r="H117" s="860">
        <v>1</v>
      </c>
      <c r="I117" s="861">
        <v>0</v>
      </c>
      <c r="J117" s="861">
        <v>3</v>
      </c>
      <c r="K117" s="306">
        <f>IF(J117&gt;0,1,0)</f>
        <v>1</v>
      </c>
      <c r="L117" s="948"/>
      <c r="M117" s="949"/>
      <c r="N117" s="949"/>
      <c r="O117" s="306">
        <f t="shared" si="203"/>
        <v>0</v>
      </c>
      <c r="P117" s="548"/>
      <c r="Q117" s="549"/>
      <c r="R117" s="549"/>
      <c r="S117" s="306">
        <f>IF(R117&gt;0,1,0)</f>
        <v>0</v>
      </c>
      <c r="T117" s="304"/>
      <c r="U117" s="305"/>
      <c r="V117" s="305"/>
      <c r="W117" s="306">
        <f t="shared" si="204"/>
        <v>0</v>
      </c>
      <c r="X117" s="548"/>
      <c r="Y117" s="549"/>
      <c r="Z117" s="549"/>
      <c r="AA117" s="306">
        <f t="shared" si="205"/>
        <v>0</v>
      </c>
      <c r="AB117" s="548"/>
      <c r="AC117" s="549"/>
      <c r="AD117" s="549"/>
      <c r="AE117" s="306">
        <f>IF(AD117&gt;0,1,0)</f>
        <v>0</v>
      </c>
      <c r="AF117" s="548"/>
      <c r="AG117" s="549"/>
      <c r="AH117" s="549"/>
      <c r="AI117" s="306">
        <f>IF(AH117&gt;0,1,0)</f>
        <v>0</v>
      </c>
      <c r="AJ117" s="1011"/>
      <c r="AK117" s="1012"/>
      <c r="AL117" s="1012"/>
      <c r="AM117" s="306">
        <f>IF(AL117&gt;0,1,0)</f>
        <v>0</v>
      </c>
      <c r="AN117" s="1059">
        <v>0</v>
      </c>
      <c r="AO117" s="1060">
        <v>0</v>
      </c>
      <c r="AP117" s="1060">
        <v>2</v>
      </c>
      <c r="AQ117" s="306">
        <f>IF(AP117&gt;0,1,0)</f>
        <v>1</v>
      </c>
      <c r="AR117" s="1067">
        <v>0</v>
      </c>
      <c r="AS117" s="1068">
        <v>0</v>
      </c>
      <c r="AT117" s="1068">
        <v>1</v>
      </c>
      <c r="AU117" s="306">
        <f>IF(AT117&gt;0,1,0)</f>
        <v>1</v>
      </c>
      <c r="AV117" s="1141"/>
      <c r="AW117" s="1142"/>
      <c r="AX117" s="1142"/>
      <c r="AY117" s="306">
        <f>IF(AX117&gt;0,1,0)</f>
        <v>0</v>
      </c>
      <c r="AZ117" s="1149"/>
      <c r="BA117" s="1150"/>
      <c r="BB117" s="1150"/>
      <c r="BC117" s="306">
        <f t="shared" si="206"/>
        <v>0</v>
      </c>
      <c r="BD117" s="590"/>
      <c r="BE117" s="594"/>
      <c r="BF117" s="594"/>
      <c r="BG117" s="596">
        <f>IF(BF117&gt;0,1,0)</f>
        <v>0</v>
      </c>
      <c r="BH117" s="304"/>
      <c r="BI117" s="305"/>
      <c r="BJ117" s="305"/>
      <c r="BK117" s="306">
        <f t="shared" si="207"/>
        <v>0</v>
      </c>
      <c r="BL117" s="597"/>
      <c r="BM117" s="594"/>
      <c r="BN117" s="594"/>
      <c r="BO117" s="593">
        <f>IF(BN117&gt;0,1,0)</f>
        <v>0</v>
      </c>
      <c r="BP117" s="548"/>
      <c r="BQ117" s="549"/>
      <c r="BR117" s="549"/>
      <c r="BS117" s="306">
        <f>IF(BR117&gt;0,1,0)</f>
        <v>0</v>
      </c>
      <c r="BT117" s="691"/>
      <c r="BU117" s="692"/>
      <c r="BV117" s="692"/>
      <c r="BW117" s="306">
        <f>IF(BV117&gt;0,1,0)</f>
        <v>0</v>
      </c>
      <c r="BX117" s="1306">
        <v>0</v>
      </c>
      <c r="BY117" s="1307">
        <v>4</v>
      </c>
      <c r="BZ117" s="1307">
        <v>5</v>
      </c>
      <c r="CA117" s="306">
        <f>IF(BZ117&gt;0,1,0)</f>
        <v>1</v>
      </c>
      <c r="CB117" s="1308"/>
      <c r="CC117" s="1309"/>
      <c r="CD117" s="1309"/>
      <c r="CE117" s="306">
        <f>IF(CD117&gt;0,1,0)</f>
        <v>0</v>
      </c>
      <c r="CF117" s="1450"/>
      <c r="CG117" s="1451"/>
      <c r="CH117" s="1451"/>
      <c r="CI117" s="306">
        <f>IF(CH117&gt;0,1,0)</f>
        <v>0</v>
      </c>
      <c r="CJ117" s="595"/>
      <c r="CK117" s="592"/>
      <c r="CL117" s="592"/>
      <c r="CM117" s="596">
        <f>IF(CL117&gt;0,1,0)</f>
        <v>0</v>
      </c>
      <c r="CN117" s="548">
        <v>1</v>
      </c>
      <c r="CO117" s="549">
        <v>0</v>
      </c>
      <c r="CP117" s="549">
        <v>1</v>
      </c>
      <c r="CQ117" s="306">
        <f>IF(CP117&gt;0,1,0)</f>
        <v>1</v>
      </c>
      <c r="CR117" s="590"/>
      <c r="CS117" s="594"/>
      <c r="CT117" s="594"/>
      <c r="CU117" s="306">
        <f>IF(CT117&gt;0,1,0)</f>
        <v>0</v>
      </c>
      <c r="CV117" s="1442"/>
      <c r="CW117" s="1443"/>
      <c r="CX117" s="1443"/>
      <c r="CY117" s="307">
        <f>IF(CX117&gt;0,1,0)</f>
        <v>0</v>
      </c>
      <c r="CZ117" s="308">
        <f>D117+H117+L117+P117+T117+X117+AB117+AF117+AJ117+AN117+AR117+AV117+AZ117+BD117+BH117+BL117+BP117+BT117+BX117+CB117+CF117+CJ117+CN117+CR117+CV117</f>
        <v>4</v>
      </c>
      <c r="DA117" s="309">
        <f t="shared" si="107"/>
        <v>6</v>
      </c>
      <c r="DB117" s="310">
        <f t="shared" si="107"/>
        <v>36</v>
      </c>
      <c r="DC117" s="311">
        <f t="shared" si="108"/>
        <v>0.375</v>
      </c>
      <c r="DD117" s="312">
        <f t="shared" si="210"/>
        <v>0.37894144144144143</v>
      </c>
      <c r="DE117" s="313">
        <f t="shared" si="211"/>
        <v>0.1946514686540991</v>
      </c>
      <c r="DF117" s="314">
        <f t="shared" si="212"/>
        <v>1</v>
      </c>
      <c r="DG117" s="313">
        <f>(CZ117+DA117)/DB117</f>
        <v>0.27777777777777779</v>
      </c>
      <c r="DH117" s="314">
        <f t="shared" si="213"/>
        <v>0.10811016479382828</v>
      </c>
      <c r="DI117" s="302">
        <f>DB117/'Кол-во учащихся ОУ'!D123</f>
        <v>3.9087947882736153E-2</v>
      </c>
      <c r="DJ117" s="303">
        <f t="shared" si="214"/>
        <v>0.15285221418959088</v>
      </c>
    </row>
    <row r="118" spans="1:114" ht="16.5" customHeight="1" x14ac:dyDescent="0.25">
      <c r="A118" s="14">
        <v>3</v>
      </c>
      <c r="B118" s="16">
        <v>70021</v>
      </c>
      <c r="C118" s="21" t="s">
        <v>108</v>
      </c>
      <c r="D118" s="845">
        <v>1</v>
      </c>
      <c r="E118" s="846">
        <v>7</v>
      </c>
      <c r="F118" s="846">
        <v>30</v>
      </c>
      <c r="G118" s="306">
        <f t="shared" si="202"/>
        <v>1</v>
      </c>
      <c r="H118" s="860">
        <v>0</v>
      </c>
      <c r="I118" s="861">
        <v>0</v>
      </c>
      <c r="J118" s="861">
        <v>2</v>
      </c>
      <c r="K118" s="306">
        <f t="shared" si="124"/>
        <v>1</v>
      </c>
      <c r="L118" s="948"/>
      <c r="M118" s="949"/>
      <c r="N118" s="949"/>
      <c r="O118" s="306">
        <f t="shared" si="203"/>
        <v>0</v>
      </c>
      <c r="P118" s="548"/>
      <c r="Q118" s="549"/>
      <c r="R118" s="549"/>
      <c r="S118" s="306">
        <f t="shared" si="125"/>
        <v>0</v>
      </c>
      <c r="T118" s="304"/>
      <c r="U118" s="305"/>
      <c r="V118" s="305"/>
      <c r="W118" s="306">
        <f t="shared" si="204"/>
        <v>0</v>
      </c>
      <c r="X118" s="548"/>
      <c r="Y118" s="549"/>
      <c r="Z118" s="549"/>
      <c r="AA118" s="306">
        <f t="shared" si="205"/>
        <v>0</v>
      </c>
      <c r="AB118" s="548"/>
      <c r="AC118" s="549"/>
      <c r="AD118" s="549"/>
      <c r="AE118" s="306">
        <f t="shared" si="126"/>
        <v>0</v>
      </c>
      <c r="AF118" s="548"/>
      <c r="AG118" s="549"/>
      <c r="AH118" s="549"/>
      <c r="AI118" s="306">
        <f t="shared" si="127"/>
        <v>0</v>
      </c>
      <c r="AJ118" s="1011">
        <v>0</v>
      </c>
      <c r="AK118" s="1012">
        <v>0</v>
      </c>
      <c r="AL118" s="1012">
        <v>1</v>
      </c>
      <c r="AM118" s="306">
        <f t="shared" si="128"/>
        <v>1</v>
      </c>
      <c r="AN118" s="1059">
        <v>0</v>
      </c>
      <c r="AO118" s="1060">
        <v>0</v>
      </c>
      <c r="AP118" s="1060">
        <v>1</v>
      </c>
      <c r="AQ118" s="306">
        <f t="shared" si="129"/>
        <v>1</v>
      </c>
      <c r="AR118" s="1067">
        <v>0</v>
      </c>
      <c r="AS118" s="1068">
        <v>1</v>
      </c>
      <c r="AT118" s="1068">
        <v>9</v>
      </c>
      <c r="AU118" s="306">
        <f t="shared" si="130"/>
        <v>1</v>
      </c>
      <c r="AV118" s="1141">
        <v>3</v>
      </c>
      <c r="AW118" s="1142">
        <v>2</v>
      </c>
      <c r="AX118" s="1142">
        <v>22</v>
      </c>
      <c r="AY118" s="306">
        <f t="shared" si="131"/>
        <v>1</v>
      </c>
      <c r="AZ118" s="1149">
        <v>0</v>
      </c>
      <c r="BA118" s="1150">
        <v>1</v>
      </c>
      <c r="BB118" s="1150">
        <v>6</v>
      </c>
      <c r="BC118" s="306">
        <f t="shared" si="206"/>
        <v>1</v>
      </c>
      <c r="BD118" s="590"/>
      <c r="BE118" s="594"/>
      <c r="BF118" s="594"/>
      <c r="BG118" s="596">
        <f t="shared" si="132"/>
        <v>0</v>
      </c>
      <c r="BH118" s="304"/>
      <c r="BI118" s="305"/>
      <c r="BJ118" s="305"/>
      <c r="BK118" s="306">
        <f t="shared" si="207"/>
        <v>0</v>
      </c>
      <c r="BL118" s="597"/>
      <c r="BM118" s="594"/>
      <c r="BN118" s="594"/>
      <c r="BO118" s="593">
        <f t="shared" si="133"/>
        <v>0</v>
      </c>
      <c r="BP118" s="1229">
        <v>0</v>
      </c>
      <c r="BQ118" s="1230">
        <v>1</v>
      </c>
      <c r="BR118" s="1230">
        <v>1</v>
      </c>
      <c r="BS118" s="306">
        <f t="shared" si="134"/>
        <v>1</v>
      </c>
      <c r="BT118" s="691"/>
      <c r="BU118" s="692"/>
      <c r="BV118" s="692"/>
      <c r="BW118" s="306">
        <f t="shared" si="135"/>
        <v>0</v>
      </c>
      <c r="BX118" s="1306">
        <v>0</v>
      </c>
      <c r="BY118" s="1307">
        <v>3</v>
      </c>
      <c r="BZ118" s="1307">
        <v>4</v>
      </c>
      <c r="CA118" s="306">
        <f t="shared" ref="CA118:CA122" si="215">IF(BZ118&gt;0,1,0)</f>
        <v>1</v>
      </c>
      <c r="CB118" s="1306">
        <v>1</v>
      </c>
      <c r="CC118" s="1307">
        <v>5</v>
      </c>
      <c r="CD118" s="1307">
        <v>11</v>
      </c>
      <c r="CE118" s="306">
        <f t="shared" si="137"/>
        <v>1</v>
      </c>
      <c r="CF118" s="1450"/>
      <c r="CG118" s="1451"/>
      <c r="CH118" s="1451"/>
      <c r="CI118" s="306">
        <f t="shared" si="138"/>
        <v>0</v>
      </c>
      <c r="CJ118" s="595"/>
      <c r="CK118" s="592"/>
      <c r="CL118" s="592"/>
      <c r="CM118" s="596">
        <f t="shared" si="139"/>
        <v>0</v>
      </c>
      <c r="CN118" s="291">
        <v>0</v>
      </c>
      <c r="CO118" s="292">
        <v>0</v>
      </c>
      <c r="CP118" s="292">
        <v>0</v>
      </c>
      <c r="CQ118" s="306">
        <f t="shared" si="140"/>
        <v>0</v>
      </c>
      <c r="CR118" s="590"/>
      <c r="CS118" s="594"/>
      <c r="CT118" s="594"/>
      <c r="CU118" s="306">
        <f t="shared" si="141"/>
        <v>0</v>
      </c>
      <c r="CV118" s="1442"/>
      <c r="CW118" s="1443"/>
      <c r="CX118" s="1443">
        <v>1288</v>
      </c>
      <c r="CY118" s="307">
        <f t="shared" ref="CY118:CY122" si="216">IF(CX118&gt;0,1,0)</f>
        <v>1</v>
      </c>
      <c r="CZ118" s="308">
        <f t="shared" si="106"/>
        <v>5</v>
      </c>
      <c r="DA118" s="309">
        <f t="shared" si="107"/>
        <v>20</v>
      </c>
      <c r="DB118" s="310">
        <f t="shared" si="107"/>
        <v>1375</v>
      </c>
      <c r="DC118" s="311">
        <f t="shared" si="108"/>
        <v>0.6875</v>
      </c>
      <c r="DD118" s="312">
        <f t="shared" si="210"/>
        <v>0.37894144144144143</v>
      </c>
      <c r="DE118" s="313">
        <f>DB118/$DB$125</f>
        <v>7.4346047055385069</v>
      </c>
      <c r="DF118" s="314">
        <f t="shared" si="212"/>
        <v>1</v>
      </c>
      <c r="DG118" s="313">
        <f t="shared" si="105"/>
        <v>1.8181818181818181E-2</v>
      </c>
      <c r="DH118" s="314">
        <f t="shared" si="213"/>
        <v>0.10811016479382828</v>
      </c>
      <c r="DI118" s="302">
        <f>DB118/'Кол-во учащихся ОУ'!D124</f>
        <v>1.5732265446224256</v>
      </c>
      <c r="DJ118" s="303">
        <f t="shared" si="214"/>
        <v>0.15285221418959088</v>
      </c>
    </row>
    <row r="119" spans="1:114" ht="16.5" customHeight="1" x14ac:dyDescent="0.25">
      <c r="A119" s="14">
        <v>4</v>
      </c>
      <c r="B119" s="16">
        <v>70040</v>
      </c>
      <c r="C119" s="21" t="s">
        <v>56</v>
      </c>
      <c r="D119" s="845">
        <v>0</v>
      </c>
      <c r="E119" s="846">
        <v>0</v>
      </c>
      <c r="F119" s="846">
        <v>9</v>
      </c>
      <c r="G119" s="306">
        <f t="shared" si="202"/>
        <v>1</v>
      </c>
      <c r="H119" s="860">
        <v>2</v>
      </c>
      <c r="I119" s="861">
        <v>0</v>
      </c>
      <c r="J119" s="861">
        <v>7</v>
      </c>
      <c r="K119" s="306">
        <f t="shared" si="124"/>
        <v>1</v>
      </c>
      <c r="L119" s="948"/>
      <c r="M119" s="949"/>
      <c r="N119" s="949"/>
      <c r="O119" s="332">
        <f t="shared" si="203"/>
        <v>0</v>
      </c>
      <c r="P119" s="548"/>
      <c r="Q119" s="549"/>
      <c r="R119" s="549"/>
      <c r="S119" s="306">
        <f t="shared" si="125"/>
        <v>0</v>
      </c>
      <c r="T119" s="304"/>
      <c r="U119" s="305"/>
      <c r="V119" s="305"/>
      <c r="W119" s="306">
        <f t="shared" si="204"/>
        <v>0</v>
      </c>
      <c r="X119" s="548"/>
      <c r="Y119" s="549"/>
      <c r="Z119" s="549"/>
      <c r="AA119" s="306">
        <f t="shared" si="205"/>
        <v>0</v>
      </c>
      <c r="AB119" s="548"/>
      <c r="AC119" s="549"/>
      <c r="AD119" s="549"/>
      <c r="AE119" s="306">
        <f t="shared" si="126"/>
        <v>0</v>
      </c>
      <c r="AF119" s="548"/>
      <c r="AG119" s="549"/>
      <c r="AH119" s="549"/>
      <c r="AI119" s="306">
        <f t="shared" si="127"/>
        <v>0</v>
      </c>
      <c r="AJ119" s="1011"/>
      <c r="AK119" s="1012"/>
      <c r="AL119" s="1012"/>
      <c r="AM119" s="306">
        <f t="shared" si="128"/>
        <v>0</v>
      </c>
      <c r="AN119" s="1059">
        <v>0</v>
      </c>
      <c r="AO119" s="1060">
        <v>0</v>
      </c>
      <c r="AP119" s="1060">
        <v>2</v>
      </c>
      <c r="AQ119" s="306">
        <f t="shared" si="129"/>
        <v>1</v>
      </c>
      <c r="AR119" s="1067"/>
      <c r="AS119" s="1068"/>
      <c r="AT119" s="1068"/>
      <c r="AU119" s="306">
        <f t="shared" si="130"/>
        <v>0</v>
      </c>
      <c r="AV119" s="1141">
        <v>0</v>
      </c>
      <c r="AW119" s="1142">
        <v>1</v>
      </c>
      <c r="AX119" s="1142">
        <v>1</v>
      </c>
      <c r="AY119" s="306">
        <f t="shared" si="131"/>
        <v>1</v>
      </c>
      <c r="AZ119" s="1149"/>
      <c r="BA119" s="1150"/>
      <c r="BB119" s="1150"/>
      <c r="BC119" s="306">
        <f t="shared" si="206"/>
        <v>0</v>
      </c>
      <c r="BD119" s="590"/>
      <c r="BE119" s="594"/>
      <c r="BF119" s="594"/>
      <c r="BG119" s="596">
        <f t="shared" si="132"/>
        <v>0</v>
      </c>
      <c r="BH119" s="304"/>
      <c r="BI119" s="305"/>
      <c r="BJ119" s="305"/>
      <c r="BK119" s="306">
        <f t="shared" si="207"/>
        <v>0</v>
      </c>
      <c r="BL119" s="591"/>
      <c r="BM119" s="592"/>
      <c r="BN119" s="592"/>
      <c r="BO119" s="593">
        <f t="shared" si="133"/>
        <v>0</v>
      </c>
      <c r="BP119" s="304"/>
      <c r="BQ119" s="305"/>
      <c r="BR119" s="305"/>
      <c r="BS119" s="306">
        <f t="shared" si="134"/>
        <v>0</v>
      </c>
      <c r="BT119" s="691"/>
      <c r="BU119" s="692"/>
      <c r="BV119" s="692"/>
      <c r="BW119" s="306">
        <f t="shared" si="135"/>
        <v>0</v>
      </c>
      <c r="BX119" s="1306">
        <v>0</v>
      </c>
      <c r="BY119" s="1307">
        <v>0</v>
      </c>
      <c r="BZ119" s="1307">
        <v>5</v>
      </c>
      <c r="CA119" s="306">
        <f t="shared" si="215"/>
        <v>1</v>
      </c>
      <c r="CB119" s="1306">
        <v>0</v>
      </c>
      <c r="CC119" s="1307">
        <v>1</v>
      </c>
      <c r="CD119" s="1307">
        <v>2</v>
      </c>
      <c r="CE119" s="306">
        <f t="shared" si="137"/>
        <v>1</v>
      </c>
      <c r="CF119" s="1450"/>
      <c r="CG119" s="1451"/>
      <c r="CH119" s="1451"/>
      <c r="CI119" s="306">
        <f t="shared" si="138"/>
        <v>0</v>
      </c>
      <c r="CJ119" s="595"/>
      <c r="CK119" s="592"/>
      <c r="CL119" s="592"/>
      <c r="CM119" s="596">
        <f t="shared" si="139"/>
        <v>0</v>
      </c>
      <c r="CN119" s="291">
        <v>0</v>
      </c>
      <c r="CO119" s="292">
        <v>0</v>
      </c>
      <c r="CP119" s="292">
        <v>0</v>
      </c>
      <c r="CQ119" s="306">
        <f t="shared" si="140"/>
        <v>0</v>
      </c>
      <c r="CR119" s="595"/>
      <c r="CS119" s="592"/>
      <c r="CT119" s="592"/>
      <c r="CU119" s="306">
        <f t="shared" si="141"/>
        <v>0</v>
      </c>
      <c r="CV119" s="1444"/>
      <c r="CW119" s="1445"/>
      <c r="CX119" s="1445"/>
      <c r="CY119" s="307">
        <f t="shared" si="216"/>
        <v>0</v>
      </c>
      <c r="CZ119" s="308">
        <f t="shared" si="106"/>
        <v>2</v>
      </c>
      <c r="DA119" s="309">
        <f t="shared" si="107"/>
        <v>2</v>
      </c>
      <c r="DB119" s="310">
        <f t="shared" si="107"/>
        <v>26</v>
      </c>
      <c r="DC119" s="311">
        <f t="shared" si="108"/>
        <v>0.375</v>
      </c>
      <c r="DD119" s="312">
        <f t="shared" si="210"/>
        <v>0.37894144144144143</v>
      </c>
      <c r="DE119" s="313">
        <f t="shared" si="211"/>
        <v>0.14058161625018267</v>
      </c>
      <c r="DF119" s="314">
        <f t="shared" si="212"/>
        <v>1</v>
      </c>
      <c r="DG119" s="313">
        <f t="shared" si="105"/>
        <v>0.15384615384615385</v>
      </c>
      <c r="DH119" s="314">
        <f t="shared" si="213"/>
        <v>0.10811016479382828</v>
      </c>
      <c r="DI119" s="302">
        <f>DB119/'Кол-во учащихся ОУ'!D125</f>
        <v>4.3046357615894038E-2</v>
      </c>
      <c r="DJ119" s="303">
        <f t="shared" si="214"/>
        <v>0.15285221418959088</v>
      </c>
    </row>
    <row r="120" spans="1:114" ht="16.5" customHeight="1" x14ac:dyDescent="0.25">
      <c r="A120" s="14">
        <v>5</v>
      </c>
      <c r="B120" s="16">
        <v>70100</v>
      </c>
      <c r="C120" s="21" t="s">
        <v>124</v>
      </c>
      <c r="D120" s="845">
        <v>11</v>
      </c>
      <c r="E120" s="846">
        <v>7</v>
      </c>
      <c r="F120" s="846">
        <v>76</v>
      </c>
      <c r="G120" s="306">
        <f t="shared" si="202"/>
        <v>1</v>
      </c>
      <c r="H120" s="860"/>
      <c r="I120" s="861"/>
      <c r="J120" s="861"/>
      <c r="K120" s="306">
        <f t="shared" si="124"/>
        <v>0</v>
      </c>
      <c r="L120" s="948"/>
      <c r="M120" s="949"/>
      <c r="N120" s="949"/>
      <c r="O120" s="306">
        <f t="shared" si="203"/>
        <v>0</v>
      </c>
      <c r="P120" s="548"/>
      <c r="Q120" s="549"/>
      <c r="R120" s="549"/>
      <c r="S120" s="306">
        <f t="shared" si="125"/>
        <v>0</v>
      </c>
      <c r="T120" s="304"/>
      <c r="U120" s="305"/>
      <c r="V120" s="305"/>
      <c r="W120" s="306">
        <f t="shared" si="204"/>
        <v>0</v>
      </c>
      <c r="X120" s="548"/>
      <c r="Y120" s="549"/>
      <c r="Z120" s="549"/>
      <c r="AA120" s="306">
        <f t="shared" si="205"/>
        <v>0</v>
      </c>
      <c r="AB120" s="548"/>
      <c r="AC120" s="549"/>
      <c r="AD120" s="549"/>
      <c r="AE120" s="306">
        <f t="shared" si="126"/>
        <v>0</v>
      </c>
      <c r="AF120" s="548"/>
      <c r="AG120" s="549"/>
      <c r="AH120" s="549"/>
      <c r="AI120" s="306">
        <f t="shared" si="127"/>
        <v>0</v>
      </c>
      <c r="AJ120" s="1011">
        <v>0</v>
      </c>
      <c r="AK120" s="1012">
        <v>2</v>
      </c>
      <c r="AL120" s="1012">
        <v>8</v>
      </c>
      <c r="AM120" s="306">
        <f t="shared" si="128"/>
        <v>1</v>
      </c>
      <c r="AN120" s="1059">
        <v>0</v>
      </c>
      <c r="AO120" s="1060">
        <v>0</v>
      </c>
      <c r="AP120" s="1060">
        <v>2</v>
      </c>
      <c r="AQ120" s="306">
        <f t="shared" si="129"/>
        <v>1</v>
      </c>
      <c r="AR120" s="1067"/>
      <c r="AS120" s="1068"/>
      <c r="AT120" s="1068"/>
      <c r="AU120" s="306">
        <f t="shared" si="130"/>
        <v>0</v>
      </c>
      <c r="AV120" s="1141">
        <v>1</v>
      </c>
      <c r="AW120" s="1142">
        <v>2</v>
      </c>
      <c r="AX120" s="1142">
        <v>10</v>
      </c>
      <c r="AY120" s="306">
        <f t="shared" si="131"/>
        <v>1</v>
      </c>
      <c r="AZ120" s="1149">
        <v>0</v>
      </c>
      <c r="BA120" s="1150">
        <v>4</v>
      </c>
      <c r="BB120" s="1150">
        <v>10</v>
      </c>
      <c r="BC120" s="306">
        <f t="shared" si="206"/>
        <v>1</v>
      </c>
      <c r="BD120" s="590"/>
      <c r="BE120" s="594"/>
      <c r="BF120" s="594"/>
      <c r="BG120" s="596">
        <f t="shared" si="132"/>
        <v>0</v>
      </c>
      <c r="BH120" s="304"/>
      <c r="BI120" s="305"/>
      <c r="BJ120" s="305"/>
      <c r="BK120" s="306">
        <f t="shared" si="207"/>
        <v>0</v>
      </c>
      <c r="BL120" s="597"/>
      <c r="BM120" s="594"/>
      <c r="BN120" s="594"/>
      <c r="BO120" s="593">
        <f t="shared" si="133"/>
        <v>0</v>
      </c>
      <c r="BP120" s="548"/>
      <c r="BQ120" s="549"/>
      <c r="BR120" s="549"/>
      <c r="BS120" s="306">
        <f t="shared" si="134"/>
        <v>0</v>
      </c>
      <c r="BT120" s="691"/>
      <c r="BU120" s="692"/>
      <c r="BV120" s="692"/>
      <c r="BW120" s="306">
        <f t="shared" si="135"/>
        <v>0</v>
      </c>
      <c r="BX120" s="1306">
        <v>1</v>
      </c>
      <c r="BY120" s="1307">
        <v>2</v>
      </c>
      <c r="BZ120" s="1307">
        <v>8</v>
      </c>
      <c r="CA120" s="306">
        <f t="shared" si="215"/>
        <v>1</v>
      </c>
      <c r="CB120" s="1306"/>
      <c r="CC120" s="1307"/>
      <c r="CD120" s="1307"/>
      <c r="CE120" s="306">
        <f t="shared" si="137"/>
        <v>0</v>
      </c>
      <c r="CF120" s="1450"/>
      <c r="CG120" s="1451"/>
      <c r="CH120" s="1451"/>
      <c r="CI120" s="306">
        <f t="shared" si="138"/>
        <v>0</v>
      </c>
      <c r="CJ120" s="595"/>
      <c r="CK120" s="592"/>
      <c r="CL120" s="592"/>
      <c r="CM120" s="596">
        <f t="shared" si="139"/>
        <v>0</v>
      </c>
      <c r="CN120" s="548">
        <v>1</v>
      </c>
      <c r="CO120" s="549">
        <v>0</v>
      </c>
      <c r="CP120" s="549">
        <v>1</v>
      </c>
      <c r="CQ120" s="306">
        <f t="shared" si="140"/>
        <v>1</v>
      </c>
      <c r="CR120" s="590"/>
      <c r="CS120" s="594"/>
      <c r="CT120" s="594"/>
      <c r="CU120" s="306">
        <f t="shared" si="141"/>
        <v>0</v>
      </c>
      <c r="CV120" s="1442"/>
      <c r="CW120" s="1443"/>
      <c r="CX120" s="1443">
        <v>146</v>
      </c>
      <c r="CY120" s="307">
        <f t="shared" si="216"/>
        <v>1</v>
      </c>
      <c r="CZ120" s="308">
        <f>D120+H120+L120+P120+T120+X120+AB120+AF120+AJ120+AN120+AR120+AV120+AZ120+BD120+BH120+BL120+BP120+BT120+BX120+CB120+CF120+CJ120+CN120+CR120+CV120</f>
        <v>14</v>
      </c>
      <c r="DA120" s="309">
        <f t="shared" si="107"/>
        <v>17</v>
      </c>
      <c r="DB120" s="310">
        <f t="shared" si="107"/>
        <v>261</v>
      </c>
      <c r="DC120" s="311">
        <f t="shared" si="108"/>
        <v>0.5</v>
      </c>
      <c r="DD120" s="312">
        <f t="shared" si="210"/>
        <v>0.37894144144144143</v>
      </c>
      <c r="DE120" s="313">
        <f t="shared" si="211"/>
        <v>1.4112231477422184</v>
      </c>
      <c r="DF120" s="314">
        <f t="shared" si="212"/>
        <v>1</v>
      </c>
      <c r="DG120" s="313">
        <f t="shared" si="105"/>
        <v>0.11877394636015326</v>
      </c>
      <c r="DH120" s="314">
        <f t="shared" si="213"/>
        <v>0.10811016479382828</v>
      </c>
      <c r="DI120" s="302">
        <f>DB120/'Кол-во учащихся ОУ'!D126</f>
        <v>0.26551373346897256</v>
      </c>
      <c r="DJ120" s="303">
        <f t="shared" si="214"/>
        <v>0.15285221418959088</v>
      </c>
    </row>
    <row r="121" spans="1:114" ht="16.5" customHeight="1" x14ac:dyDescent="0.25">
      <c r="A121" s="14">
        <v>6</v>
      </c>
      <c r="B121" s="16">
        <v>70270</v>
      </c>
      <c r="C121" s="21" t="s">
        <v>58</v>
      </c>
      <c r="D121" s="845">
        <v>0</v>
      </c>
      <c r="E121" s="846">
        <v>0</v>
      </c>
      <c r="F121" s="846">
        <v>3</v>
      </c>
      <c r="G121" s="306">
        <f t="shared" si="202"/>
        <v>1</v>
      </c>
      <c r="H121" s="860"/>
      <c r="I121" s="861"/>
      <c r="J121" s="861"/>
      <c r="K121" s="306">
        <f t="shared" si="124"/>
        <v>0</v>
      </c>
      <c r="L121" s="948">
        <v>0</v>
      </c>
      <c r="M121" s="949">
        <v>0</v>
      </c>
      <c r="N121" s="949">
        <v>2</v>
      </c>
      <c r="O121" s="306">
        <f t="shared" si="203"/>
        <v>1</v>
      </c>
      <c r="P121" s="304"/>
      <c r="Q121" s="305"/>
      <c r="R121" s="305"/>
      <c r="S121" s="306">
        <f t="shared" si="125"/>
        <v>0</v>
      </c>
      <c r="T121" s="304"/>
      <c r="U121" s="305"/>
      <c r="V121" s="305"/>
      <c r="W121" s="306">
        <f t="shared" si="204"/>
        <v>0</v>
      </c>
      <c r="X121" s="662"/>
      <c r="Y121" s="549"/>
      <c r="Z121" s="663"/>
      <c r="AA121" s="306">
        <f t="shared" si="205"/>
        <v>0</v>
      </c>
      <c r="AB121" s="548"/>
      <c r="AC121" s="549"/>
      <c r="AD121" s="549"/>
      <c r="AE121" s="306">
        <f t="shared" si="126"/>
        <v>0</v>
      </c>
      <c r="AF121" s="548"/>
      <c r="AG121" s="549"/>
      <c r="AH121" s="549"/>
      <c r="AI121" s="306">
        <f t="shared" si="127"/>
        <v>0</v>
      </c>
      <c r="AJ121" s="1011"/>
      <c r="AK121" s="1012"/>
      <c r="AL121" s="1012"/>
      <c r="AM121" s="306">
        <f t="shared" si="128"/>
        <v>0</v>
      </c>
      <c r="AN121" s="1059">
        <v>0</v>
      </c>
      <c r="AO121" s="1060">
        <v>0</v>
      </c>
      <c r="AP121" s="1060">
        <v>2</v>
      </c>
      <c r="AQ121" s="306">
        <f t="shared" si="129"/>
        <v>1</v>
      </c>
      <c r="AR121" s="1067"/>
      <c r="AS121" s="1068"/>
      <c r="AT121" s="1068"/>
      <c r="AU121" s="306">
        <f t="shared" si="130"/>
        <v>0</v>
      </c>
      <c r="AV121" s="1141"/>
      <c r="AW121" s="1142"/>
      <c r="AX121" s="1142"/>
      <c r="AY121" s="306">
        <f t="shared" si="131"/>
        <v>0</v>
      </c>
      <c r="AZ121" s="1149"/>
      <c r="BA121" s="1150"/>
      <c r="BB121" s="1150"/>
      <c r="BC121" s="306">
        <f t="shared" si="206"/>
        <v>0</v>
      </c>
      <c r="BD121" s="590"/>
      <c r="BE121" s="594"/>
      <c r="BF121" s="594"/>
      <c r="BG121" s="596">
        <f t="shared" si="132"/>
        <v>0</v>
      </c>
      <c r="BH121" s="304"/>
      <c r="BI121" s="305"/>
      <c r="BJ121" s="305"/>
      <c r="BK121" s="306">
        <f t="shared" si="207"/>
        <v>0</v>
      </c>
      <c r="BL121" s="591"/>
      <c r="BM121" s="592"/>
      <c r="BN121" s="592"/>
      <c r="BO121" s="593">
        <f t="shared" si="133"/>
        <v>0</v>
      </c>
      <c r="BP121" s="548"/>
      <c r="BQ121" s="549"/>
      <c r="BR121" s="549"/>
      <c r="BS121" s="306">
        <f t="shared" si="134"/>
        <v>0</v>
      </c>
      <c r="BT121" s="691"/>
      <c r="BU121" s="692"/>
      <c r="BV121" s="692"/>
      <c r="BW121" s="306">
        <f t="shared" si="135"/>
        <v>0</v>
      </c>
      <c r="BX121" s="1306">
        <v>0</v>
      </c>
      <c r="BY121" s="1307">
        <v>1</v>
      </c>
      <c r="BZ121" s="1307">
        <v>6</v>
      </c>
      <c r="CA121" s="306">
        <f t="shared" si="215"/>
        <v>1</v>
      </c>
      <c r="CB121" s="1306">
        <v>1</v>
      </c>
      <c r="CC121" s="1307">
        <v>0</v>
      </c>
      <c r="CD121" s="1307">
        <v>3</v>
      </c>
      <c r="CE121" s="306">
        <f t="shared" si="137"/>
        <v>1</v>
      </c>
      <c r="CF121" s="1450"/>
      <c r="CG121" s="1451"/>
      <c r="CH121" s="1451"/>
      <c r="CI121" s="306">
        <f t="shared" si="138"/>
        <v>0</v>
      </c>
      <c r="CJ121" s="595"/>
      <c r="CK121" s="592"/>
      <c r="CL121" s="592"/>
      <c r="CM121" s="596">
        <f t="shared" si="139"/>
        <v>0</v>
      </c>
      <c r="CN121" s="281">
        <v>1</v>
      </c>
      <c r="CO121" s="282">
        <v>1</v>
      </c>
      <c r="CP121" s="282">
        <v>2</v>
      </c>
      <c r="CQ121" s="306">
        <f t="shared" si="140"/>
        <v>1</v>
      </c>
      <c r="CR121" s="595"/>
      <c r="CS121" s="592"/>
      <c r="CT121" s="592"/>
      <c r="CU121" s="306">
        <f t="shared" si="141"/>
        <v>0</v>
      </c>
      <c r="CV121" s="1442"/>
      <c r="CW121" s="1443"/>
      <c r="CX121" s="1443"/>
      <c r="CY121" s="307">
        <f t="shared" si="216"/>
        <v>0</v>
      </c>
      <c r="CZ121" s="308">
        <f t="shared" si="106"/>
        <v>2</v>
      </c>
      <c r="DA121" s="309">
        <f t="shared" si="107"/>
        <v>2</v>
      </c>
      <c r="DB121" s="310">
        <f t="shared" si="107"/>
        <v>18</v>
      </c>
      <c r="DC121" s="311">
        <f t="shared" si="108"/>
        <v>0.375</v>
      </c>
      <c r="DD121" s="312">
        <f t="shared" si="210"/>
        <v>0.37894144144144143</v>
      </c>
      <c r="DE121" s="313">
        <f t="shared" si="211"/>
        <v>9.7325734327049551E-2</v>
      </c>
      <c r="DF121" s="314">
        <f t="shared" si="212"/>
        <v>1</v>
      </c>
      <c r="DG121" s="313">
        <f t="shared" si="105"/>
        <v>0.22222222222222221</v>
      </c>
      <c r="DH121" s="314">
        <f t="shared" si="213"/>
        <v>0.10811016479382828</v>
      </c>
      <c r="DI121" s="302">
        <f>DB121/'Кол-во учащихся ОУ'!D128</f>
        <v>2.6470588235294117E-2</v>
      </c>
      <c r="DJ121" s="303">
        <f t="shared" si="214"/>
        <v>0.15285221418959088</v>
      </c>
    </row>
    <row r="122" spans="1:114" ht="16.5" customHeight="1" x14ac:dyDescent="0.25">
      <c r="A122" s="161">
        <v>7</v>
      </c>
      <c r="B122" s="16">
        <v>70510</v>
      </c>
      <c r="C122" s="21" t="s">
        <v>25</v>
      </c>
      <c r="D122" s="845">
        <v>0</v>
      </c>
      <c r="E122" s="846">
        <v>0</v>
      </c>
      <c r="F122" s="846">
        <v>5</v>
      </c>
      <c r="G122" s="306">
        <f t="shared" si="202"/>
        <v>1</v>
      </c>
      <c r="H122" s="860"/>
      <c r="I122" s="861"/>
      <c r="J122" s="861"/>
      <c r="K122" s="306">
        <f t="shared" si="124"/>
        <v>0</v>
      </c>
      <c r="L122" s="948"/>
      <c r="M122" s="949"/>
      <c r="N122" s="949"/>
      <c r="O122" s="306">
        <f t="shared" si="203"/>
        <v>0</v>
      </c>
      <c r="P122" s="304"/>
      <c r="Q122" s="305"/>
      <c r="R122" s="305"/>
      <c r="S122" s="306">
        <f t="shared" si="125"/>
        <v>0</v>
      </c>
      <c r="T122" s="304"/>
      <c r="U122" s="305"/>
      <c r="V122" s="305"/>
      <c r="W122" s="306">
        <f t="shared" si="204"/>
        <v>0</v>
      </c>
      <c r="X122" s="548"/>
      <c r="Y122" s="549"/>
      <c r="Z122" s="549"/>
      <c r="AA122" s="306">
        <f t="shared" si="205"/>
        <v>0</v>
      </c>
      <c r="AB122" s="548"/>
      <c r="AC122" s="549"/>
      <c r="AD122" s="549"/>
      <c r="AE122" s="306">
        <f t="shared" si="126"/>
        <v>0</v>
      </c>
      <c r="AF122" s="304"/>
      <c r="AG122" s="305"/>
      <c r="AH122" s="305"/>
      <c r="AI122" s="306">
        <f t="shared" si="127"/>
        <v>0</v>
      </c>
      <c r="AJ122" s="1011"/>
      <c r="AK122" s="1012"/>
      <c r="AL122" s="1012"/>
      <c r="AM122" s="306">
        <f t="shared" si="128"/>
        <v>0</v>
      </c>
      <c r="AN122" s="1059">
        <v>0</v>
      </c>
      <c r="AO122" s="1060">
        <v>0</v>
      </c>
      <c r="AP122" s="1060">
        <v>2</v>
      </c>
      <c r="AQ122" s="306">
        <f t="shared" si="129"/>
        <v>1</v>
      </c>
      <c r="AR122" s="1067"/>
      <c r="AS122" s="1068"/>
      <c r="AT122" s="1068"/>
      <c r="AU122" s="306">
        <f t="shared" si="130"/>
        <v>0</v>
      </c>
      <c r="AV122" s="1141">
        <v>0</v>
      </c>
      <c r="AW122" s="1142">
        <v>0</v>
      </c>
      <c r="AX122" s="1142">
        <v>1</v>
      </c>
      <c r="AY122" s="306">
        <f t="shared" si="131"/>
        <v>1</v>
      </c>
      <c r="AZ122" s="1149"/>
      <c r="BA122" s="1150"/>
      <c r="BB122" s="1150"/>
      <c r="BC122" s="306">
        <f t="shared" si="206"/>
        <v>0</v>
      </c>
      <c r="BD122" s="590"/>
      <c r="BE122" s="594"/>
      <c r="BF122" s="594"/>
      <c r="BG122" s="596">
        <f t="shared" si="132"/>
        <v>0</v>
      </c>
      <c r="BH122" s="304"/>
      <c r="BI122" s="305"/>
      <c r="BJ122" s="305"/>
      <c r="BK122" s="306">
        <f t="shared" si="207"/>
        <v>0</v>
      </c>
      <c r="BL122" s="597"/>
      <c r="BM122" s="594"/>
      <c r="BN122" s="594"/>
      <c r="BO122" s="593">
        <f t="shared" si="133"/>
        <v>0</v>
      </c>
      <c r="BP122" s="304"/>
      <c r="BQ122" s="305"/>
      <c r="BR122" s="305"/>
      <c r="BS122" s="306">
        <f t="shared" si="134"/>
        <v>0</v>
      </c>
      <c r="BT122" s="691"/>
      <c r="BU122" s="692"/>
      <c r="BV122" s="692"/>
      <c r="BW122" s="306">
        <f t="shared" si="135"/>
        <v>0</v>
      </c>
      <c r="BX122" s="1306">
        <v>0</v>
      </c>
      <c r="BY122" s="1307">
        <v>0</v>
      </c>
      <c r="BZ122" s="1307">
        <v>5</v>
      </c>
      <c r="CA122" s="306">
        <f t="shared" si="215"/>
        <v>1</v>
      </c>
      <c r="CB122" s="1306"/>
      <c r="CC122" s="1307"/>
      <c r="CD122" s="1307"/>
      <c r="CE122" s="306">
        <f t="shared" si="137"/>
        <v>0</v>
      </c>
      <c r="CF122" s="1450"/>
      <c r="CG122" s="1451"/>
      <c r="CH122" s="1451"/>
      <c r="CI122" s="306">
        <f t="shared" si="138"/>
        <v>0</v>
      </c>
      <c r="CJ122" s="595"/>
      <c r="CK122" s="592"/>
      <c r="CL122" s="592"/>
      <c r="CM122" s="596">
        <f t="shared" si="139"/>
        <v>0</v>
      </c>
      <c r="CN122" s="291">
        <v>0</v>
      </c>
      <c r="CO122" s="292">
        <v>0</v>
      </c>
      <c r="CP122" s="292">
        <v>0</v>
      </c>
      <c r="CQ122" s="306">
        <f t="shared" si="140"/>
        <v>0</v>
      </c>
      <c r="CR122" s="595"/>
      <c r="CS122" s="592"/>
      <c r="CT122" s="592"/>
      <c r="CU122" s="306">
        <f t="shared" si="141"/>
        <v>0</v>
      </c>
      <c r="CV122" s="1444"/>
      <c r="CW122" s="1445"/>
      <c r="CX122" s="1445"/>
      <c r="CY122" s="307">
        <f t="shared" si="216"/>
        <v>0</v>
      </c>
      <c r="CZ122" s="308">
        <f t="shared" si="106"/>
        <v>0</v>
      </c>
      <c r="DA122" s="309">
        <f t="shared" si="107"/>
        <v>0</v>
      </c>
      <c r="DB122" s="310">
        <f t="shared" si="107"/>
        <v>13</v>
      </c>
      <c r="DC122" s="313">
        <f t="shared" si="108"/>
        <v>0.25</v>
      </c>
      <c r="DD122" s="312">
        <f t="shared" si="210"/>
        <v>0.37894144144144143</v>
      </c>
      <c r="DE122" s="313">
        <f t="shared" si="211"/>
        <v>7.0290808125091336E-2</v>
      </c>
      <c r="DF122" s="314">
        <f t="shared" si="212"/>
        <v>1</v>
      </c>
      <c r="DG122" s="313">
        <f t="shared" si="105"/>
        <v>0</v>
      </c>
      <c r="DH122" s="314">
        <f t="shared" si="213"/>
        <v>0.10811016479382828</v>
      </c>
      <c r="DI122" s="302">
        <f>DB122/'Кол-во учащихся ОУ'!D129</f>
        <v>3.0023094688221709E-2</v>
      </c>
      <c r="DJ122" s="314">
        <f t="shared" si="214"/>
        <v>0.15285221418959088</v>
      </c>
    </row>
    <row r="123" spans="1:114" ht="16.5" customHeight="1" thickBot="1" x14ac:dyDescent="0.3">
      <c r="A123" s="161">
        <v>8</v>
      </c>
      <c r="B123" s="16">
        <v>10880</v>
      </c>
      <c r="C123" s="21" t="s">
        <v>201</v>
      </c>
      <c r="D123" s="851">
        <v>2</v>
      </c>
      <c r="E123" s="852">
        <v>0</v>
      </c>
      <c r="F123" s="852">
        <v>13</v>
      </c>
      <c r="G123" s="306">
        <f>IF(F123&gt;0,1,0)</f>
        <v>1</v>
      </c>
      <c r="H123" s="866">
        <v>0</v>
      </c>
      <c r="I123" s="867">
        <v>0</v>
      </c>
      <c r="J123" s="867">
        <v>7</v>
      </c>
      <c r="K123" s="306">
        <f>IF(J123&gt;0,1,0)</f>
        <v>1</v>
      </c>
      <c r="L123" s="954"/>
      <c r="M123" s="955"/>
      <c r="N123" s="955"/>
      <c r="O123" s="306">
        <f>IF(N123&gt;0,1,0)</f>
        <v>0</v>
      </c>
      <c r="P123" s="304"/>
      <c r="Q123" s="305"/>
      <c r="R123" s="305"/>
      <c r="S123" s="306">
        <f>IF(R123&gt;0,1,0)</f>
        <v>0</v>
      </c>
      <c r="T123" s="304"/>
      <c r="U123" s="305"/>
      <c r="V123" s="305"/>
      <c r="W123" s="306">
        <f>IF(V123&gt;0,1,0)</f>
        <v>0</v>
      </c>
      <c r="X123" s="304"/>
      <c r="Y123" s="305"/>
      <c r="Z123" s="305"/>
      <c r="AA123" s="306">
        <f>IF(Z123&gt;0,1,0)</f>
        <v>0</v>
      </c>
      <c r="AB123" s="548"/>
      <c r="AC123" s="663"/>
      <c r="AD123" s="305"/>
      <c r="AE123" s="306">
        <f>IF(AD123&gt;0,1,0)</f>
        <v>0</v>
      </c>
      <c r="AF123" s="304"/>
      <c r="AG123" s="305"/>
      <c r="AH123" s="305"/>
      <c r="AI123" s="306">
        <f>IF(AH123&gt;0,1,0)</f>
        <v>0</v>
      </c>
      <c r="AJ123" s="1017"/>
      <c r="AK123" s="1018"/>
      <c r="AL123" s="1018"/>
      <c r="AM123" s="306">
        <f>IF(AL123&gt;0,1,0)</f>
        <v>0</v>
      </c>
      <c r="AN123" s="1065">
        <v>0</v>
      </c>
      <c r="AO123" s="1066">
        <v>0</v>
      </c>
      <c r="AP123" s="1066">
        <v>2</v>
      </c>
      <c r="AQ123" s="306">
        <f>IF(AP123&gt;0,1,0)</f>
        <v>1</v>
      </c>
      <c r="AR123" s="1073">
        <v>0</v>
      </c>
      <c r="AS123" s="1074">
        <v>0</v>
      </c>
      <c r="AT123" s="1074">
        <v>12</v>
      </c>
      <c r="AU123" s="306">
        <f>IF(AT123&gt;0,1,0)</f>
        <v>1</v>
      </c>
      <c r="AV123" s="1147">
        <v>0</v>
      </c>
      <c r="AW123" s="1148">
        <v>0</v>
      </c>
      <c r="AX123" s="1148">
        <v>20</v>
      </c>
      <c r="AY123" s="306">
        <f>IF(AX123&gt;0,1,0)</f>
        <v>1</v>
      </c>
      <c r="AZ123" s="1155">
        <v>0</v>
      </c>
      <c r="BA123" s="1156">
        <v>1</v>
      </c>
      <c r="BB123" s="1156">
        <v>3</v>
      </c>
      <c r="BC123" s="306">
        <f>IF(BB123&gt;0,1,0)</f>
        <v>1</v>
      </c>
      <c r="BD123" s="590"/>
      <c r="BE123" s="594"/>
      <c r="BF123" s="594"/>
      <c r="BG123" s="596">
        <f>IF(BF123&gt;0,1,0)</f>
        <v>0</v>
      </c>
      <c r="BH123" s="304"/>
      <c r="BI123" s="305"/>
      <c r="BJ123" s="305"/>
      <c r="BK123" s="306">
        <f>IF(BJ123&gt;0,1,0)</f>
        <v>0</v>
      </c>
      <c r="BL123" s="597"/>
      <c r="BM123" s="594"/>
      <c r="BN123" s="594"/>
      <c r="BO123" s="593">
        <f>IF(BN123&gt;0,1,0)</f>
        <v>0</v>
      </c>
      <c r="BP123" s="304"/>
      <c r="BQ123" s="305"/>
      <c r="BR123" s="305"/>
      <c r="BS123" s="306">
        <f>IF(BR123&gt;0,1,0)</f>
        <v>0</v>
      </c>
      <c r="BT123" s="691"/>
      <c r="BU123" s="692"/>
      <c r="BV123" s="692"/>
      <c r="BW123" s="306">
        <f>IF(BV123&gt;0,1,0)</f>
        <v>0</v>
      </c>
      <c r="BX123" s="1312">
        <v>0</v>
      </c>
      <c r="BY123" s="1313">
        <v>3</v>
      </c>
      <c r="BZ123" s="1313">
        <v>6</v>
      </c>
      <c r="CA123" s="306">
        <f>IF(BZ123&gt;0,1,0)</f>
        <v>1</v>
      </c>
      <c r="CB123" s="1312"/>
      <c r="CC123" s="1313"/>
      <c r="CD123" s="1313"/>
      <c r="CE123" s="306">
        <f>IF(CD123&gt;0,1,0)</f>
        <v>0</v>
      </c>
      <c r="CF123" s="1456">
        <v>0</v>
      </c>
      <c r="CG123" s="1457">
        <v>1</v>
      </c>
      <c r="CH123" s="1457">
        <v>1</v>
      </c>
      <c r="CI123" s="306">
        <f>IF(CH123&gt;0,1,0)</f>
        <v>1</v>
      </c>
      <c r="CJ123" s="590"/>
      <c r="CK123" s="594"/>
      <c r="CL123" s="594"/>
      <c r="CM123" s="596">
        <f>IF(CL123&gt;0,1,0)</f>
        <v>0</v>
      </c>
      <c r="CN123" s="550">
        <v>1</v>
      </c>
      <c r="CO123" s="551">
        <v>1</v>
      </c>
      <c r="CP123" s="551">
        <v>2</v>
      </c>
      <c r="CQ123" s="306">
        <f>IF(CP123&gt;0,1,0)</f>
        <v>1</v>
      </c>
      <c r="CR123" s="590"/>
      <c r="CS123" s="594"/>
      <c r="CT123" s="594"/>
      <c r="CU123" s="306">
        <f>IF(CT123&gt;0,1,0)</f>
        <v>0</v>
      </c>
      <c r="CV123" s="1448"/>
      <c r="CW123" s="1449"/>
      <c r="CX123" s="1449">
        <v>2712</v>
      </c>
      <c r="CY123" s="307">
        <f>IF(CX123&gt;0,1,0)</f>
        <v>1</v>
      </c>
      <c r="CZ123" s="308">
        <f>D123+H123+L123+P123+T123+X123+AB123+AF123+AJ123+AN123+AR123+AV123+AZ123+BD123+BH123+BL123+BP123+BT123+BX123+CB123+CF123+CJ123+CN123+CR123+CV123</f>
        <v>3</v>
      </c>
      <c r="DA123" s="309">
        <f>E123+I123+M123+Q123+U123+Y123+AC123+AG123+AK123+AO123+AS123+AW123+BA123+BE123+BI123+BM123+BQ123+BU123+BY123+CC123+CG123+CK123+CO123+CS123+CW123</f>
        <v>6</v>
      </c>
      <c r="DB123" s="310">
        <f t="shared" ref="DB123" si="217">F123+J123+N123+R123+V123+Z123+AD123+AH123+AL123+AP123+AT123+AX123+BB123+BF123+BJ123+BN123+BR123+BV123+BZ123+CD123+CH123+CL123+CP123+CT123+CX123</f>
        <v>2778</v>
      </c>
      <c r="DC123" s="313">
        <f>(G123+K123+O123+S123+W123+AA123+AE123+AI123+AM123+AQ123+AU123+AY123+BC123+BG123+BK123+BO123+BS123+BW123+CA123+CE123+CI123+CM123+CQ123+CU123+CY123)/$B$2</f>
        <v>0.625</v>
      </c>
      <c r="DD123" s="312">
        <f t="shared" si="210"/>
        <v>0.37894144144144143</v>
      </c>
      <c r="DE123" s="313">
        <f t="shared" si="211"/>
        <v>15.020604997807979</v>
      </c>
      <c r="DF123" s="314">
        <f t="shared" si="212"/>
        <v>1</v>
      </c>
      <c r="DG123" s="313">
        <f>(CZ123+DA123)/DB123</f>
        <v>3.2397408207343412E-3</v>
      </c>
      <c r="DH123" s="314">
        <f t="shared" si="213"/>
        <v>0.10811016479382828</v>
      </c>
      <c r="DI123" s="313">
        <f>DB123/'Кол-во учащихся ОУ'!D130</f>
        <v>0.82019486271036313</v>
      </c>
      <c r="DJ123" s="314">
        <f t="shared" si="214"/>
        <v>0.15285221418959088</v>
      </c>
    </row>
    <row r="124" spans="1:114" ht="16.5" customHeight="1" thickBot="1" x14ac:dyDescent="0.3">
      <c r="A124" s="162">
        <v>9</v>
      </c>
      <c r="B124" s="163">
        <v>10890</v>
      </c>
      <c r="C124" s="164" t="s">
        <v>202</v>
      </c>
      <c r="D124" s="849">
        <v>0</v>
      </c>
      <c r="E124" s="850">
        <v>0</v>
      </c>
      <c r="F124" s="850">
        <v>1</v>
      </c>
      <c r="G124" s="335">
        <f>IF(F124&gt;0,1,0)</f>
        <v>1</v>
      </c>
      <c r="H124" s="864">
        <v>0</v>
      </c>
      <c r="I124" s="865">
        <v>0</v>
      </c>
      <c r="J124" s="865">
        <v>4</v>
      </c>
      <c r="K124" s="335">
        <f>IF(J124&gt;0,1,0)</f>
        <v>1</v>
      </c>
      <c r="L124" s="952">
        <v>0</v>
      </c>
      <c r="M124" s="953">
        <v>0</v>
      </c>
      <c r="N124" s="953">
        <v>1</v>
      </c>
      <c r="O124" s="335">
        <f>IF(N124&gt;0,1,0)</f>
        <v>1</v>
      </c>
      <c r="P124" s="600"/>
      <c r="Q124" s="601"/>
      <c r="R124" s="601"/>
      <c r="S124" s="335">
        <f>IF(R124&gt;0,1,0)</f>
        <v>0</v>
      </c>
      <c r="T124" s="600"/>
      <c r="U124" s="601"/>
      <c r="V124" s="601"/>
      <c r="W124" s="335">
        <f>IF(V124&gt;0,1,0)</f>
        <v>0</v>
      </c>
      <c r="X124" s="600"/>
      <c r="Y124" s="601"/>
      <c r="Z124" s="601"/>
      <c r="AA124" s="335">
        <f>IF(Z124&gt;0,1,0)</f>
        <v>0</v>
      </c>
      <c r="AB124" s="609"/>
      <c r="AC124" s="607"/>
      <c r="AD124" s="601"/>
      <c r="AE124" s="335">
        <f>IF(AD124&gt;0,1,0)</f>
        <v>0</v>
      </c>
      <c r="AF124" s="600"/>
      <c r="AG124" s="601"/>
      <c r="AH124" s="601"/>
      <c r="AI124" s="335">
        <f>IF(AH124&gt;0,1,0)</f>
        <v>0</v>
      </c>
      <c r="AJ124" s="1015">
        <v>0</v>
      </c>
      <c r="AK124" s="1016">
        <v>0</v>
      </c>
      <c r="AL124" s="1016">
        <v>1</v>
      </c>
      <c r="AM124" s="335">
        <f>IF(AL124&gt;0,1,0)</f>
        <v>1</v>
      </c>
      <c r="AN124" s="1063">
        <v>0</v>
      </c>
      <c r="AO124" s="1064">
        <v>0</v>
      </c>
      <c r="AP124" s="1064">
        <v>2</v>
      </c>
      <c r="AQ124" s="335">
        <f>IF(AP124&gt;0,1,0)</f>
        <v>1</v>
      </c>
      <c r="AR124" s="1071"/>
      <c r="AS124" s="1072"/>
      <c r="AT124" s="1072"/>
      <c r="AU124" s="335">
        <f>IF(AT124&gt;0,1,0)</f>
        <v>0</v>
      </c>
      <c r="AV124" s="1145"/>
      <c r="AW124" s="1146"/>
      <c r="AX124" s="1146"/>
      <c r="AY124" s="335">
        <f>IF(AX124&gt;0,1,0)</f>
        <v>0</v>
      </c>
      <c r="AZ124" s="1153">
        <v>0</v>
      </c>
      <c r="BA124" s="1154">
        <v>0</v>
      </c>
      <c r="BB124" s="1154">
        <v>3</v>
      </c>
      <c r="BC124" s="335">
        <f>IF(BB124&gt;0,1,0)</f>
        <v>1</v>
      </c>
      <c r="BD124" s="640"/>
      <c r="BE124" s="641"/>
      <c r="BF124" s="641"/>
      <c r="BG124" s="642">
        <f>IF(BF124&gt;0,1,0)</f>
        <v>0</v>
      </c>
      <c r="BH124" s="333"/>
      <c r="BI124" s="334"/>
      <c r="BJ124" s="334"/>
      <c r="BK124" s="335">
        <f>IF(BJ124&gt;0,1,0)</f>
        <v>0</v>
      </c>
      <c r="BL124" s="643"/>
      <c r="BM124" s="644"/>
      <c r="BN124" s="644"/>
      <c r="BO124" s="645">
        <f>IF(BN124&gt;0,1,0)</f>
        <v>0</v>
      </c>
      <c r="BP124" s="600"/>
      <c r="BQ124" s="601"/>
      <c r="BR124" s="601"/>
      <c r="BS124" s="335">
        <f>IF(BR124&gt;0,1,0)</f>
        <v>0</v>
      </c>
      <c r="BT124" s="1233"/>
      <c r="BU124" s="1232"/>
      <c r="BV124" s="1232"/>
      <c r="BW124" s="335">
        <f>IF(BV124&gt;0,1,0)</f>
        <v>0</v>
      </c>
      <c r="BX124" s="1310">
        <v>0</v>
      </c>
      <c r="BY124" s="1311">
        <v>1</v>
      </c>
      <c r="BZ124" s="1311">
        <v>4</v>
      </c>
      <c r="CA124" s="335">
        <f>IF(BZ124&gt;0,1,0)</f>
        <v>1</v>
      </c>
      <c r="CB124" s="1314">
        <v>0</v>
      </c>
      <c r="CC124" s="1315">
        <v>2</v>
      </c>
      <c r="CD124" s="1315">
        <v>2</v>
      </c>
      <c r="CE124" s="335">
        <f>IF(CD124&gt;0,1,0)</f>
        <v>1</v>
      </c>
      <c r="CF124" s="1454"/>
      <c r="CG124" s="1455"/>
      <c r="CH124" s="1455"/>
      <c r="CI124" s="335">
        <f>IF(CH124&gt;0,1,0)</f>
        <v>0</v>
      </c>
      <c r="CJ124" s="649"/>
      <c r="CK124" s="644"/>
      <c r="CL124" s="644"/>
      <c r="CM124" s="642">
        <f>IF(CL124&gt;0,1,0)</f>
        <v>0</v>
      </c>
      <c r="CN124" s="654">
        <v>0</v>
      </c>
      <c r="CO124" s="653">
        <v>0</v>
      </c>
      <c r="CP124" s="653">
        <v>0</v>
      </c>
      <c r="CQ124" s="335">
        <f>IF(CP124&gt;0,1,0)</f>
        <v>0</v>
      </c>
      <c r="CR124" s="1265"/>
      <c r="CS124" s="1318"/>
      <c r="CT124" s="1318"/>
      <c r="CU124" s="335">
        <f>IF(CT124&gt;0,1,0)</f>
        <v>0</v>
      </c>
      <c r="CV124" s="1446"/>
      <c r="CW124" s="1447"/>
      <c r="CX124" s="1447"/>
      <c r="CY124" s="337">
        <f>IF(CX124&gt;0,1,0)</f>
        <v>0</v>
      </c>
      <c r="CZ124" s="339">
        <f>D124+H124+L124+P124+T124+X124+AB124+AF124+AJ124+AN124+AR124+AV124+AZ124+BD124+BH124+BL124+BP124+BT124+BX124+CB124+CF124+CJ124+CN124+CR124+CV124</f>
        <v>0</v>
      </c>
      <c r="DA124" s="340">
        <f>E124+I124+M124+Q124+U124+Y124+AC124+AG124+AK124+AO124+AS124+AW124+BA124+BE124+BI124+BM124+BQ124+BU124+BY124+CC124+CG124+CK124+CO124+CS124+CW124</f>
        <v>3</v>
      </c>
      <c r="DB124" s="535">
        <f t="shared" ref="DB124" si="218">F124+J124+N124+R124+V124+Z124+AD124+AH124+AL124+AP124+AT124+AX124+BB124+BF124+BJ124+BN124+BR124+BV124+BZ124+CD124+CH124+CL124+CP124+CT124+CX124</f>
        <v>18</v>
      </c>
      <c r="DC124" s="341">
        <f>(G124+K124+O124+S124+W124+AA124+AE124+AI124+AM124+AQ124+AU124+AY124+BC124+BG124+BK124+BO124+BS124+BW124+CA124+CE124+CI124+CM124+CQ124+CU124+CY124)/$B$2</f>
        <v>0.5</v>
      </c>
      <c r="DD124" s="342">
        <f t="shared" si="210"/>
        <v>0.37894144144144143</v>
      </c>
      <c r="DE124" s="341">
        <f t="shared" si="211"/>
        <v>9.7325734327049551E-2</v>
      </c>
      <c r="DF124" s="343">
        <f t="shared" si="212"/>
        <v>1</v>
      </c>
      <c r="DG124" s="341">
        <f>(CZ124+DA124)/DB124</f>
        <v>0.16666666666666666</v>
      </c>
      <c r="DH124" s="343">
        <f t="shared" si="213"/>
        <v>0.10811016479382828</v>
      </c>
      <c r="DI124" s="341">
        <f>DB124/'Кол-во учащихся ОУ'!D131</f>
        <v>1.1501597444089457E-2</v>
      </c>
      <c r="DJ124" s="343">
        <f t="shared" si="214"/>
        <v>0.15285221418959088</v>
      </c>
    </row>
    <row r="125" spans="1:114" ht="15.6" customHeight="1" thickBot="1" x14ac:dyDescent="0.3">
      <c r="A125" s="56">
        <f>A7+A17+A30+A48+A68+A82+A114+A124</f>
        <v>111</v>
      </c>
      <c r="B125" s="55"/>
      <c r="C125" s="26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8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3"/>
      <c r="AF125" s="232"/>
      <c r="AG125" s="232"/>
      <c r="AH125" s="232"/>
      <c r="AI125" s="232"/>
      <c r="AJ125" s="232"/>
      <c r="AK125" s="232"/>
      <c r="AL125" s="232"/>
      <c r="AM125" s="232"/>
      <c r="AN125" s="217"/>
      <c r="AO125" s="217"/>
      <c r="AP125" s="217"/>
      <c r="AQ125" s="217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4"/>
      <c r="BC125" s="232"/>
      <c r="BD125" s="232"/>
      <c r="BE125" s="232"/>
      <c r="BF125" s="232"/>
      <c r="BG125" s="232"/>
      <c r="BH125" s="232"/>
      <c r="BI125" s="232"/>
      <c r="BJ125" s="232"/>
      <c r="BK125" s="233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2"/>
      <c r="BW125" s="232"/>
      <c r="BX125" s="232"/>
      <c r="BY125" s="232"/>
      <c r="BZ125" s="232"/>
      <c r="CA125" s="232"/>
      <c r="CB125" s="232"/>
      <c r="CC125" s="232"/>
      <c r="CD125" s="232"/>
      <c r="CE125" s="232"/>
      <c r="CF125" s="232"/>
      <c r="CG125" s="232"/>
      <c r="CH125" s="232"/>
      <c r="CI125" s="232"/>
      <c r="CJ125" s="232"/>
      <c r="CK125" s="232"/>
      <c r="CL125" s="232"/>
      <c r="CM125" s="232"/>
      <c r="CN125" s="232"/>
      <c r="CO125" s="232"/>
      <c r="CP125" s="232"/>
      <c r="CQ125" s="232"/>
      <c r="CR125" s="232"/>
      <c r="CS125" s="232"/>
      <c r="CT125" s="232"/>
      <c r="CU125" s="232"/>
      <c r="CV125" s="232"/>
      <c r="CW125" s="232"/>
      <c r="CX125" s="232"/>
      <c r="CY125" s="232"/>
      <c r="CZ125" s="232"/>
      <c r="DA125" s="261" t="s">
        <v>143</v>
      </c>
      <c r="DB125" s="262">
        <f>AVERAGE(DB7,DB9:DB17,DB19:DB30,DB32:DB48,DB50:DB68,DB70:DB82,DB84:DB114,DB116:DB124)</f>
        <v>184.94594594594594</v>
      </c>
      <c r="DC125" s="263">
        <f>AVERAGE(DC7,DC9:DC17,DC19:DC30,DC32:DC48,DC50:DC68,DC70:DC82,DC84:DC114,DC116:DC124)</f>
        <v>0.37894144144144143</v>
      </c>
      <c r="DD125" s="264"/>
      <c r="DE125" s="263">
        <f>AVERAGE(DE7,DE9:DE17,DE19:DE30,DE32:DE48,DE50:DE68,DE70:DE82,DE84:DE114,DE116:DE124)</f>
        <v>1</v>
      </c>
      <c r="DF125" s="264"/>
      <c r="DG125" s="263">
        <f>AVERAGE(DG7,DG9:DG17,DG19:DG30,DG32:DG48,DG50:DG68,DG70:DG82,DG84:DG113,DG116:DG124)</f>
        <v>0.10811016479382828</v>
      </c>
      <c r="DH125" s="264"/>
      <c r="DI125" s="263">
        <f>AVERAGE(DI7,DI9:DI17,DI19:DI30,DI32:DI48,DI50:DI68,DI70:DI82,DI84:DI113,DI116:DI124)</f>
        <v>0.15285221418959088</v>
      </c>
    </row>
    <row r="126" spans="1:114" x14ac:dyDescent="0.25">
      <c r="A126" s="1"/>
      <c r="B126" s="1"/>
      <c r="C126" s="97" t="s">
        <v>161</v>
      </c>
      <c r="D126" s="853">
        <v>119</v>
      </c>
      <c r="E126" s="853">
        <v>146</v>
      </c>
      <c r="F126" s="853">
        <v>1781</v>
      </c>
      <c r="G126" s="853">
        <v>100</v>
      </c>
      <c r="H126" s="853">
        <v>40</v>
      </c>
      <c r="I126" s="853">
        <v>7</v>
      </c>
      <c r="J126" s="853">
        <v>185</v>
      </c>
      <c r="K126" s="853">
        <v>57</v>
      </c>
      <c r="L126" s="853">
        <v>17</v>
      </c>
      <c r="M126" s="853">
        <v>0</v>
      </c>
      <c r="N126" s="853">
        <v>42</v>
      </c>
      <c r="O126" s="853">
        <v>27</v>
      </c>
      <c r="P126" s="853">
        <v>0</v>
      </c>
      <c r="Q126" s="853">
        <v>0</v>
      </c>
      <c r="R126" s="853">
        <v>0</v>
      </c>
      <c r="S126" s="853">
        <v>0</v>
      </c>
      <c r="T126" s="853">
        <v>1</v>
      </c>
      <c r="U126" s="853">
        <v>8</v>
      </c>
      <c r="V126" s="853">
        <v>58</v>
      </c>
      <c r="W126" s="853">
        <v>3</v>
      </c>
      <c r="X126" s="853">
        <v>0</v>
      </c>
      <c r="Y126" s="853">
        <v>0</v>
      </c>
      <c r="Z126" s="853">
        <v>0</v>
      </c>
      <c r="AA126" s="853">
        <v>0</v>
      </c>
      <c r="AB126" s="853">
        <v>0</v>
      </c>
      <c r="AC126" s="853">
        <v>0</v>
      </c>
      <c r="AD126" s="853">
        <v>0</v>
      </c>
      <c r="AE126" s="853">
        <v>0</v>
      </c>
      <c r="AF126" s="853">
        <v>0</v>
      </c>
      <c r="AG126" s="853">
        <v>0</v>
      </c>
      <c r="AH126" s="853">
        <v>0</v>
      </c>
      <c r="AI126" s="853">
        <v>0</v>
      </c>
      <c r="AJ126" s="853">
        <v>2</v>
      </c>
      <c r="AK126" s="853">
        <v>32</v>
      </c>
      <c r="AL126" s="853">
        <v>111</v>
      </c>
      <c r="AM126" s="853">
        <v>31</v>
      </c>
      <c r="AN126" s="853">
        <v>2</v>
      </c>
      <c r="AO126" s="853">
        <v>32</v>
      </c>
      <c r="AP126" s="853">
        <v>227</v>
      </c>
      <c r="AQ126" s="853">
        <v>104</v>
      </c>
      <c r="AR126" s="853">
        <v>4</v>
      </c>
      <c r="AS126" s="853">
        <v>50</v>
      </c>
      <c r="AT126" s="853">
        <v>427</v>
      </c>
      <c r="AU126" s="853">
        <v>47</v>
      </c>
      <c r="AV126" s="853">
        <v>26</v>
      </c>
      <c r="AW126" s="853">
        <v>48</v>
      </c>
      <c r="AX126" s="853">
        <v>359</v>
      </c>
      <c r="AY126" s="853">
        <v>32</v>
      </c>
      <c r="AZ126" s="853">
        <v>2</v>
      </c>
      <c r="BA126" s="853">
        <v>43</v>
      </c>
      <c r="BB126" s="853">
        <v>269</v>
      </c>
      <c r="BC126" s="853">
        <v>45</v>
      </c>
      <c r="BD126" s="854">
        <v>0</v>
      </c>
      <c r="BE126" s="854">
        <v>0</v>
      </c>
      <c r="BF126" s="854">
        <v>0</v>
      </c>
      <c r="BG126" s="854">
        <v>0</v>
      </c>
      <c r="BH126" s="853">
        <v>7</v>
      </c>
      <c r="BI126" s="853">
        <v>8</v>
      </c>
      <c r="BJ126" s="853">
        <v>15</v>
      </c>
      <c r="BK126" s="853">
        <v>11</v>
      </c>
      <c r="BL126" s="854">
        <v>0</v>
      </c>
      <c r="BM126" s="854">
        <v>0</v>
      </c>
      <c r="BN126" s="854">
        <v>0</v>
      </c>
      <c r="BO126" s="854">
        <v>0</v>
      </c>
      <c r="BP126" s="853">
        <v>1</v>
      </c>
      <c r="BQ126" s="853">
        <v>4</v>
      </c>
      <c r="BR126" s="853">
        <v>5</v>
      </c>
      <c r="BS126" s="853">
        <v>5</v>
      </c>
      <c r="BT126" s="854">
        <v>0</v>
      </c>
      <c r="BU126" s="854">
        <v>0</v>
      </c>
      <c r="BV126" s="854">
        <v>0</v>
      </c>
      <c r="BW126" s="854">
        <v>0</v>
      </c>
      <c r="BX126" s="853">
        <v>11</v>
      </c>
      <c r="BY126" s="853">
        <v>90</v>
      </c>
      <c r="BZ126" s="853">
        <v>573</v>
      </c>
      <c r="CA126" s="853">
        <v>109</v>
      </c>
      <c r="CB126" s="853">
        <v>14</v>
      </c>
      <c r="CC126" s="853">
        <v>38</v>
      </c>
      <c r="CD126" s="853">
        <v>84</v>
      </c>
      <c r="CE126" s="853">
        <v>30</v>
      </c>
      <c r="CF126" s="854">
        <v>3</v>
      </c>
      <c r="CG126" s="854">
        <v>11</v>
      </c>
      <c r="CH126" s="854">
        <v>16</v>
      </c>
      <c r="CI126" s="854">
        <v>12</v>
      </c>
      <c r="CJ126" s="854">
        <v>0</v>
      </c>
      <c r="CK126" s="854">
        <v>0</v>
      </c>
      <c r="CL126" s="854">
        <v>0</v>
      </c>
      <c r="CM126" s="854">
        <v>0</v>
      </c>
      <c r="CN126" s="853">
        <v>20</v>
      </c>
      <c r="CO126" s="853">
        <v>9</v>
      </c>
      <c r="CP126" s="853">
        <v>29</v>
      </c>
      <c r="CQ126" s="853">
        <v>21</v>
      </c>
      <c r="CR126" s="853">
        <v>0</v>
      </c>
      <c r="CS126" s="853">
        <v>0</v>
      </c>
      <c r="CT126" s="853">
        <v>0</v>
      </c>
      <c r="CU126" s="853">
        <v>0</v>
      </c>
      <c r="CV126" s="853">
        <v>0</v>
      </c>
      <c r="CW126" s="853">
        <v>0</v>
      </c>
      <c r="CX126" s="853">
        <v>16348</v>
      </c>
      <c r="CY126" s="853">
        <v>39</v>
      </c>
      <c r="CZ126" s="855">
        <v>269</v>
      </c>
      <c r="DA126" s="855">
        <v>526</v>
      </c>
      <c r="DB126" s="1407">
        <f>DB7+DB8+DB18+DB31+DB49+DB69+DB83+DB115</f>
        <v>20529</v>
      </c>
      <c r="DC126" s="855"/>
      <c r="DD126" s="855"/>
      <c r="DE126" s="855"/>
      <c r="DF126" s="855"/>
      <c r="DG126" s="855"/>
      <c r="DH126" s="855"/>
      <c r="DI126" s="855"/>
      <c r="DJ126" s="855"/>
    </row>
    <row r="127" spans="1:114" x14ac:dyDescent="0.25">
      <c r="C127" s="716" t="s">
        <v>192</v>
      </c>
      <c r="D127" s="859">
        <v>119</v>
      </c>
      <c r="E127" s="859">
        <v>146</v>
      </c>
      <c r="F127" s="859">
        <v>1781</v>
      </c>
      <c r="G127" s="857"/>
      <c r="H127" s="859">
        <v>40</v>
      </c>
      <c r="I127" s="859">
        <v>7</v>
      </c>
      <c r="J127" s="859">
        <v>185</v>
      </c>
      <c r="K127" s="857"/>
      <c r="L127" s="857">
        <v>18</v>
      </c>
      <c r="M127" s="857">
        <v>0</v>
      </c>
      <c r="N127" s="857">
        <v>64</v>
      </c>
      <c r="O127" s="857"/>
      <c r="P127" s="856"/>
      <c r="Q127" s="856"/>
      <c r="R127" s="856"/>
      <c r="S127" s="856"/>
      <c r="T127" s="857">
        <v>1</v>
      </c>
      <c r="U127" s="857">
        <v>8</v>
      </c>
      <c r="V127" s="857">
        <v>58</v>
      </c>
      <c r="W127" s="856"/>
      <c r="X127" s="857">
        <v>0</v>
      </c>
      <c r="Y127" s="857">
        <v>0</v>
      </c>
      <c r="Z127" s="857">
        <v>0</v>
      </c>
      <c r="AA127" s="857"/>
      <c r="AB127" s="857">
        <v>0</v>
      </c>
      <c r="AC127" s="857">
        <v>0</v>
      </c>
      <c r="AD127" s="857">
        <v>0</v>
      </c>
      <c r="AE127" s="857"/>
      <c r="AF127" s="857"/>
      <c r="AG127" s="857"/>
      <c r="AH127" s="857"/>
      <c r="AI127" s="857"/>
      <c r="AJ127" s="857">
        <v>2</v>
      </c>
      <c r="AK127" s="857">
        <v>32</v>
      </c>
      <c r="AL127" s="857">
        <v>111</v>
      </c>
      <c r="AM127" s="856"/>
      <c r="AN127" s="857">
        <v>2</v>
      </c>
      <c r="AO127" s="857">
        <v>32</v>
      </c>
      <c r="AP127" s="857">
        <v>227</v>
      </c>
      <c r="AQ127" s="856"/>
      <c r="AR127" s="857">
        <v>4</v>
      </c>
      <c r="AS127" s="857">
        <v>50</v>
      </c>
      <c r="AT127" s="857">
        <v>428</v>
      </c>
      <c r="AU127" s="857"/>
      <c r="AV127" s="857">
        <v>26</v>
      </c>
      <c r="AW127" s="857">
        <v>48</v>
      </c>
      <c r="AX127" s="857">
        <v>359</v>
      </c>
      <c r="AY127" s="856"/>
      <c r="AZ127" s="857">
        <v>2</v>
      </c>
      <c r="BA127" s="857">
        <v>43</v>
      </c>
      <c r="BB127" s="857">
        <v>269</v>
      </c>
      <c r="BC127" s="857"/>
      <c r="BD127" s="858">
        <v>23</v>
      </c>
      <c r="BE127" s="858">
        <v>80</v>
      </c>
      <c r="BF127" s="858">
        <v>217</v>
      </c>
      <c r="BG127" s="856"/>
      <c r="BH127" s="857">
        <v>30</v>
      </c>
      <c r="BI127" s="857">
        <v>57</v>
      </c>
      <c r="BJ127" s="857">
        <v>87</v>
      </c>
      <c r="BK127" s="857"/>
      <c r="BL127" s="856"/>
      <c r="BM127" s="856"/>
      <c r="BN127" s="856"/>
      <c r="BO127" s="856"/>
      <c r="BP127" s="857">
        <v>1</v>
      </c>
      <c r="BQ127" s="857">
        <v>4</v>
      </c>
      <c r="BR127" s="857">
        <v>41</v>
      </c>
      <c r="BS127" s="857"/>
      <c r="BT127" s="856"/>
      <c r="BU127" s="856"/>
      <c r="BV127" s="856"/>
      <c r="BW127" s="856"/>
      <c r="BX127" s="857">
        <v>11</v>
      </c>
      <c r="BY127" s="857">
        <v>91</v>
      </c>
      <c r="BZ127" s="857">
        <v>582</v>
      </c>
      <c r="CA127" s="856"/>
      <c r="CB127" s="857">
        <v>14</v>
      </c>
      <c r="CC127" s="857">
        <v>42</v>
      </c>
      <c r="CD127" s="857">
        <v>90</v>
      </c>
      <c r="CE127" s="856"/>
      <c r="CF127" s="858">
        <v>3</v>
      </c>
      <c r="CG127" s="858">
        <v>11</v>
      </c>
      <c r="CH127" s="858">
        <v>16</v>
      </c>
      <c r="CI127" s="856"/>
      <c r="CJ127" s="858">
        <v>24</v>
      </c>
      <c r="CK127" s="858">
        <v>49</v>
      </c>
      <c r="CL127" s="858">
        <v>276</v>
      </c>
      <c r="CM127" s="856"/>
      <c r="CN127" s="857">
        <v>20</v>
      </c>
      <c r="CO127" s="857">
        <v>9</v>
      </c>
      <c r="CP127" s="857">
        <v>29</v>
      </c>
      <c r="CQ127" s="856"/>
      <c r="CR127" s="857">
        <v>25</v>
      </c>
      <c r="CS127" s="857">
        <v>11</v>
      </c>
      <c r="CT127" s="857">
        <v>36</v>
      </c>
      <c r="CU127" s="715"/>
      <c r="CV127" s="715"/>
      <c r="CW127" s="715"/>
      <c r="CX127" s="715"/>
      <c r="CY127" s="715"/>
      <c r="CZ127" s="715"/>
      <c r="DA127" s="715"/>
      <c r="DB127" s="715"/>
    </row>
    <row r="128" spans="1:114" x14ac:dyDescent="0.25">
      <c r="DB128" s="1320"/>
    </row>
    <row r="129" spans="3:109" x14ac:dyDescent="0.25">
      <c r="CY129" s="238"/>
      <c r="CZ129" s="238"/>
      <c r="DA129" s="238"/>
      <c r="DB129" s="238"/>
      <c r="DC129" s="238"/>
      <c r="DD129" s="238"/>
      <c r="DE129" s="238"/>
    </row>
    <row r="130" spans="3:109" x14ac:dyDescent="0.25">
      <c r="C130" s="598"/>
      <c r="D130" s="719"/>
      <c r="E130" s="719"/>
      <c r="F130" s="719"/>
      <c r="G130" s="719"/>
      <c r="H130" s="719"/>
      <c r="I130" s="719"/>
      <c r="J130" s="719"/>
      <c r="K130" s="719"/>
      <c r="L130" s="719"/>
      <c r="M130" s="719"/>
      <c r="N130" s="719"/>
      <c r="O130" s="719"/>
      <c r="P130" s="719"/>
      <c r="Q130" s="719"/>
      <c r="R130" s="719"/>
      <c r="S130" s="719"/>
      <c r="T130" s="719"/>
      <c r="U130" s="719"/>
      <c r="V130" s="719"/>
      <c r="W130" s="719"/>
      <c r="X130" s="719"/>
      <c r="Y130" s="719"/>
      <c r="Z130" s="719"/>
      <c r="AA130" s="719"/>
      <c r="AB130" s="719"/>
      <c r="AC130" s="719"/>
      <c r="AD130" s="719"/>
      <c r="AE130" s="719"/>
      <c r="AF130" s="719"/>
      <c r="AG130" s="719"/>
      <c r="AH130" s="719"/>
      <c r="AI130" s="719"/>
      <c r="AJ130" s="719"/>
      <c r="AK130" s="719"/>
      <c r="AL130" s="719"/>
      <c r="AM130" s="719"/>
      <c r="AN130" s="717"/>
      <c r="AO130" s="717"/>
      <c r="AP130" s="717"/>
      <c r="AQ130" s="719"/>
      <c r="AR130" s="717"/>
      <c r="AS130" s="717"/>
      <c r="AT130" s="717"/>
      <c r="AU130" s="717"/>
      <c r="AV130" s="717"/>
      <c r="AW130" s="717"/>
      <c r="AX130" s="717"/>
      <c r="AY130" s="717"/>
      <c r="AZ130" s="717"/>
      <c r="BA130" s="717"/>
      <c r="BB130" s="717"/>
      <c r="BC130" s="717"/>
      <c r="BD130" s="717"/>
      <c r="BE130" s="717"/>
      <c r="BF130" s="717"/>
      <c r="BG130" s="717"/>
      <c r="BH130" s="717"/>
      <c r="BI130" s="717"/>
      <c r="BJ130" s="719"/>
      <c r="BK130" s="719"/>
      <c r="BL130" s="719"/>
      <c r="BM130" s="719"/>
      <c r="BN130" s="719"/>
      <c r="BO130" s="719"/>
      <c r="BP130" s="719"/>
      <c r="BQ130" s="719"/>
      <c r="BR130" s="719"/>
      <c r="BS130" s="719"/>
      <c r="BT130" s="719"/>
      <c r="BU130" s="719"/>
      <c r="BV130" s="719"/>
      <c r="BW130" s="719"/>
      <c r="BX130" s="719"/>
      <c r="BY130" s="719"/>
      <c r="BZ130" s="719"/>
      <c r="CA130" s="719"/>
      <c r="CB130" s="719"/>
      <c r="CC130" s="719"/>
      <c r="CD130" s="719"/>
      <c r="CE130" s="719"/>
      <c r="CF130" s="719"/>
      <c r="CG130" s="719"/>
      <c r="CH130" s="719"/>
      <c r="CI130" s="719"/>
      <c r="CJ130" s="719"/>
      <c r="CK130" s="719"/>
      <c r="CL130" s="719"/>
      <c r="CM130" s="719"/>
      <c r="CN130" s="719"/>
      <c r="CO130" s="719"/>
      <c r="CP130" s="719"/>
      <c r="CQ130" s="719"/>
      <c r="CR130" s="719"/>
      <c r="CS130" s="719"/>
      <c r="CT130" s="719"/>
      <c r="CU130" s="719"/>
      <c r="CV130" s="719"/>
      <c r="CW130" s="719"/>
      <c r="CX130" s="719"/>
      <c r="CY130" s="599"/>
      <c r="CZ130" s="599"/>
      <c r="DA130" s="599"/>
      <c r="DB130" s="599"/>
      <c r="DC130" s="265"/>
      <c r="DD130" s="238"/>
      <c r="DE130" s="238"/>
    </row>
    <row r="131" spans="3:109" x14ac:dyDescent="0.25">
      <c r="CY131" s="238"/>
      <c r="CZ131" s="266"/>
      <c r="DA131" s="266"/>
      <c r="DB131" s="242"/>
      <c r="DC131" s="267"/>
      <c r="DD131" s="238"/>
      <c r="DE131" s="238"/>
    </row>
    <row r="132" spans="3:109" x14ac:dyDescent="0.25">
      <c r="CY132" s="238"/>
      <c r="CZ132" s="266"/>
      <c r="DA132" s="266"/>
      <c r="DB132" s="242"/>
      <c r="DC132" s="267"/>
      <c r="DD132" s="238"/>
      <c r="DE132" s="238"/>
    </row>
    <row r="133" spans="3:109" x14ac:dyDescent="0.25">
      <c r="CY133" s="238"/>
      <c r="CZ133" s="266"/>
      <c r="DA133" s="266"/>
      <c r="DB133" s="242"/>
      <c r="DC133" s="267"/>
      <c r="DD133" s="238"/>
      <c r="DE133" s="238"/>
    </row>
    <row r="134" spans="3:109" x14ac:dyDescent="0.25">
      <c r="CY134" s="238"/>
      <c r="CZ134" s="266"/>
      <c r="DA134" s="266"/>
      <c r="DB134" s="242"/>
      <c r="DC134" s="267"/>
      <c r="DD134" s="238"/>
      <c r="DE134" s="238"/>
    </row>
    <row r="135" spans="3:109" x14ac:dyDescent="0.25">
      <c r="CY135" s="238"/>
      <c r="CZ135" s="266"/>
      <c r="DA135" s="266"/>
      <c r="DB135" s="242"/>
      <c r="DC135" s="267"/>
      <c r="DD135" s="238"/>
      <c r="DE135" s="238"/>
    </row>
    <row r="136" spans="3:109" x14ac:dyDescent="0.25">
      <c r="CY136" s="238"/>
      <c r="CZ136" s="266"/>
      <c r="DA136" s="266"/>
      <c r="DB136" s="242"/>
      <c r="DC136" s="267"/>
      <c r="DD136" s="238"/>
      <c r="DE136" s="238"/>
    </row>
    <row r="137" spans="3:109" x14ac:dyDescent="0.25">
      <c r="CY137" s="238"/>
      <c r="CZ137" s="266"/>
      <c r="DA137" s="266"/>
      <c r="DB137" s="242"/>
      <c r="DC137" s="267"/>
      <c r="DD137" s="238"/>
      <c r="DE137" s="238"/>
    </row>
    <row r="138" spans="3:109" x14ac:dyDescent="0.25">
      <c r="CY138" s="238"/>
      <c r="CZ138" s="266"/>
      <c r="DA138" s="266"/>
      <c r="DB138" s="242"/>
      <c r="DC138" s="267"/>
      <c r="DD138" s="238"/>
      <c r="DE138" s="238"/>
    </row>
    <row r="139" spans="3:109" x14ac:dyDescent="0.25">
      <c r="CY139" s="238"/>
      <c r="CZ139" s="266"/>
      <c r="DA139" s="266"/>
      <c r="DB139" s="242"/>
      <c r="DC139" s="267"/>
      <c r="DD139" s="238"/>
      <c r="DE139" s="238"/>
    </row>
    <row r="140" spans="3:109" x14ac:dyDescent="0.25">
      <c r="CY140" s="238"/>
      <c r="CZ140" s="266"/>
      <c r="DA140" s="266"/>
      <c r="DB140" s="242"/>
      <c r="DC140" s="267"/>
      <c r="DD140" s="238"/>
      <c r="DE140" s="238"/>
    </row>
    <row r="141" spans="3:109" x14ac:dyDescent="0.25">
      <c r="CY141" s="238"/>
      <c r="CZ141" s="238"/>
      <c r="DA141" s="238"/>
      <c r="DB141" s="238"/>
      <c r="DC141" s="265"/>
      <c r="DD141" s="238"/>
      <c r="DE141" s="238"/>
    </row>
    <row r="142" spans="3:109" x14ac:dyDescent="0.25">
      <c r="CY142" s="238"/>
      <c r="CZ142" s="238"/>
      <c r="DA142" s="238"/>
      <c r="DB142" s="238"/>
      <c r="DC142" s="238"/>
      <c r="DD142" s="238"/>
      <c r="DE142" s="238"/>
    </row>
  </sheetData>
  <mergeCells count="30">
    <mergeCell ref="CV4:CY4"/>
    <mergeCell ref="A3:A5"/>
    <mergeCell ref="B3:B5"/>
    <mergeCell ref="C3:C5"/>
    <mergeCell ref="H4:K4"/>
    <mergeCell ref="L4:O4"/>
    <mergeCell ref="D3:DJ3"/>
    <mergeCell ref="CZ4:DJ4"/>
    <mergeCell ref="D4:G4"/>
    <mergeCell ref="X4:AA4"/>
    <mergeCell ref="AB4:AE4"/>
    <mergeCell ref="AF4:AI4"/>
    <mergeCell ref="AJ4:AM4"/>
    <mergeCell ref="AN4:AQ4"/>
    <mergeCell ref="BP4:BS4"/>
    <mergeCell ref="BT4:BW4"/>
    <mergeCell ref="BX4:CA4"/>
    <mergeCell ref="P4:S4"/>
    <mergeCell ref="T4:W4"/>
    <mergeCell ref="CR4:CU4"/>
    <mergeCell ref="AR4:AU4"/>
    <mergeCell ref="AV4:AY4"/>
    <mergeCell ref="AZ4:BC4"/>
    <mergeCell ref="BD4:BG4"/>
    <mergeCell ref="BH4:BK4"/>
    <mergeCell ref="BL4:BO4"/>
    <mergeCell ref="CB4:CE4"/>
    <mergeCell ref="CN4:CQ4"/>
    <mergeCell ref="CJ4:CM4"/>
    <mergeCell ref="CF4:C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zoomScale="90" zoomScaleNormal="90" workbookViewId="0">
      <pane ySplit="1" topLeftCell="A2" activePane="bottomLeft" state="frozen"/>
      <selection pane="bottomLeft" activeCell="AF48" sqref="AF48"/>
    </sheetView>
  </sheetViews>
  <sheetFormatPr defaultRowHeight="15" x14ac:dyDescent="0.25"/>
  <sheetData>
    <row r="1" spans="12:12" ht="18.75" x14ac:dyDescent="0.3">
      <c r="L1" s="209" t="s">
        <v>141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29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:C5"/>
    </sheetView>
  </sheetViews>
  <sheetFormatPr defaultRowHeight="15" x14ac:dyDescent="0.25"/>
  <cols>
    <col min="1" max="1" width="4.7109375" customWidth="1"/>
    <col min="2" max="2" width="8.7109375" customWidth="1"/>
    <col min="3" max="3" width="34.28515625" customWidth="1"/>
    <col min="4" max="4" width="12.28515625" style="227" customWidth="1"/>
    <col min="5" max="7" width="10.7109375" style="227" customWidth="1"/>
    <col min="8" max="8" width="12.28515625" style="227" customWidth="1"/>
    <col min="9" max="11" width="10.7109375" style="227" customWidth="1"/>
    <col min="12" max="12" width="12.28515625" style="227" customWidth="1"/>
    <col min="13" max="15" width="10.7109375" style="227" customWidth="1"/>
    <col min="16" max="16" width="12.28515625" style="227" customWidth="1"/>
    <col min="17" max="19" width="10.7109375" style="227" customWidth="1"/>
    <col min="20" max="20" width="12.28515625" style="227" customWidth="1"/>
    <col min="21" max="23" width="10.7109375" style="227" customWidth="1"/>
    <col min="24" max="24" width="12.28515625" style="214" customWidth="1"/>
    <col min="25" max="27" width="10.7109375" style="214" customWidth="1"/>
    <col min="28" max="28" width="12.28515625" style="227" customWidth="1"/>
    <col min="29" max="31" width="10.7109375" style="227" customWidth="1"/>
    <col min="32" max="32" width="12.28515625" style="214" customWidth="1"/>
    <col min="33" max="35" width="10.7109375" style="214" customWidth="1"/>
    <col min="36" max="36" width="12.28515625" style="214" customWidth="1"/>
    <col min="37" max="39" width="10.7109375" style="214" customWidth="1"/>
    <col min="40" max="40" width="12.28515625" customWidth="1"/>
    <col min="41" max="42" width="10.7109375" customWidth="1"/>
    <col min="43" max="43" width="12.7109375" customWidth="1"/>
    <col min="44" max="44" width="8.7109375" customWidth="1"/>
    <col min="45" max="45" width="12.7109375" customWidth="1"/>
    <col min="46" max="46" width="8.7109375" customWidth="1"/>
    <col min="47" max="47" width="16.28515625" customWidth="1"/>
    <col min="48" max="48" width="8.7109375" customWidth="1"/>
  </cols>
  <sheetData>
    <row r="1" spans="1:49" ht="18.75" x14ac:dyDescent="0.3">
      <c r="A1" s="38" t="s">
        <v>156</v>
      </c>
      <c r="B1" s="12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13"/>
      <c r="Y1" s="213"/>
      <c r="Z1" s="213"/>
      <c r="AA1" s="213"/>
      <c r="AB1" s="230"/>
      <c r="AC1" s="230"/>
      <c r="AD1" s="230"/>
      <c r="AE1" s="230"/>
      <c r="AF1" s="213"/>
      <c r="AG1" s="213"/>
      <c r="AH1" s="213"/>
      <c r="AI1" s="213"/>
      <c r="AJ1" s="213"/>
      <c r="AK1" s="213"/>
      <c r="AL1" s="213"/>
      <c r="AM1" s="213"/>
      <c r="AN1" s="38"/>
      <c r="AO1" s="38"/>
      <c r="AP1" s="38"/>
      <c r="AQ1" s="38"/>
      <c r="AR1" s="38"/>
      <c r="AS1" s="38"/>
      <c r="AT1" s="38"/>
      <c r="AU1" s="38"/>
      <c r="AV1" s="26"/>
    </row>
    <row r="2" spans="1:49" ht="16.5" thickBot="1" x14ac:dyDescent="0.3">
      <c r="A2" s="12"/>
      <c r="B2" s="204">
        <v>5</v>
      </c>
      <c r="C2" s="71" t="s">
        <v>235</v>
      </c>
      <c r="D2" s="235"/>
      <c r="E2" s="235"/>
      <c r="F2" s="235"/>
      <c r="G2" s="235"/>
      <c r="H2" s="231"/>
      <c r="I2" s="231"/>
      <c r="J2" s="231"/>
      <c r="K2" s="231"/>
      <c r="L2" s="235"/>
      <c r="M2" s="235"/>
      <c r="N2" s="235"/>
      <c r="O2" s="235"/>
      <c r="P2" s="231"/>
      <c r="Q2" s="231"/>
      <c r="R2" s="231"/>
      <c r="S2" s="231"/>
      <c r="T2" s="231"/>
      <c r="U2" s="231"/>
      <c r="V2" s="231"/>
      <c r="W2" s="231"/>
      <c r="X2" s="216"/>
      <c r="Y2" s="216"/>
      <c r="Z2" s="216"/>
      <c r="AA2" s="216"/>
      <c r="AB2" s="231"/>
      <c r="AC2" s="231"/>
      <c r="AD2" s="231"/>
      <c r="AE2" s="231"/>
      <c r="AF2" s="216"/>
      <c r="AG2" s="216"/>
      <c r="AH2" s="216"/>
      <c r="AI2" s="216"/>
      <c r="AJ2" s="216"/>
      <c r="AK2" s="216"/>
      <c r="AL2" s="216"/>
      <c r="AM2" s="216"/>
      <c r="AN2" s="70"/>
      <c r="AO2" s="70"/>
      <c r="AP2" s="70"/>
      <c r="AQ2" s="70"/>
      <c r="AR2" s="70"/>
      <c r="AS2" s="70"/>
      <c r="AT2" s="70"/>
      <c r="AU2" s="70"/>
      <c r="AV2" s="26"/>
    </row>
    <row r="3" spans="1:49" ht="16.5" thickBot="1" x14ac:dyDescent="0.3">
      <c r="A3" s="1677" t="s">
        <v>75</v>
      </c>
      <c r="B3" s="1680" t="s">
        <v>77</v>
      </c>
      <c r="C3" s="1703" t="s">
        <v>76</v>
      </c>
      <c r="D3" s="1697" t="s">
        <v>160</v>
      </c>
      <c r="E3" s="1698"/>
      <c r="F3" s="1698"/>
      <c r="G3" s="1698"/>
      <c r="H3" s="1698"/>
      <c r="I3" s="1698"/>
      <c r="J3" s="1698"/>
      <c r="K3" s="1698"/>
      <c r="L3" s="1698"/>
      <c r="M3" s="1698"/>
      <c r="N3" s="1698"/>
      <c r="O3" s="1698"/>
      <c r="P3" s="1698"/>
      <c r="Q3" s="1698"/>
      <c r="R3" s="1698"/>
      <c r="S3" s="1698"/>
      <c r="T3" s="1698"/>
      <c r="U3" s="1698"/>
      <c r="V3" s="1698"/>
      <c r="W3" s="1698"/>
      <c r="X3" s="1698"/>
      <c r="Y3" s="1698"/>
      <c r="Z3" s="1698"/>
      <c r="AA3" s="1698"/>
      <c r="AB3" s="1698"/>
      <c r="AC3" s="1698"/>
      <c r="AD3" s="1698"/>
      <c r="AE3" s="1698"/>
      <c r="AF3" s="1698"/>
      <c r="AG3" s="1698"/>
      <c r="AH3" s="1698"/>
      <c r="AI3" s="1698"/>
      <c r="AJ3" s="1698"/>
      <c r="AK3" s="1698"/>
      <c r="AL3" s="1698"/>
      <c r="AM3" s="1698"/>
      <c r="AN3" s="1698"/>
      <c r="AO3" s="1698"/>
      <c r="AP3" s="1698"/>
      <c r="AQ3" s="1698"/>
      <c r="AR3" s="1698"/>
      <c r="AS3" s="1698"/>
      <c r="AT3" s="1698"/>
      <c r="AU3" s="1698"/>
      <c r="AV3" s="1699"/>
    </row>
    <row r="4" spans="1:49" ht="57" customHeight="1" thickBot="1" x14ac:dyDescent="0.3">
      <c r="A4" s="1678"/>
      <c r="B4" s="1681"/>
      <c r="C4" s="1684"/>
      <c r="D4" s="1694" t="s">
        <v>197</v>
      </c>
      <c r="E4" s="1695"/>
      <c r="F4" s="1695"/>
      <c r="G4" s="1696"/>
      <c r="H4" s="1695" t="s">
        <v>250</v>
      </c>
      <c r="I4" s="1695"/>
      <c r="J4" s="1695"/>
      <c r="K4" s="1696"/>
      <c r="L4" s="1694" t="s">
        <v>146</v>
      </c>
      <c r="M4" s="1695"/>
      <c r="N4" s="1695"/>
      <c r="O4" s="1696"/>
      <c r="P4" s="1704" t="s">
        <v>147</v>
      </c>
      <c r="Q4" s="1705"/>
      <c r="R4" s="1705"/>
      <c r="S4" s="1706"/>
      <c r="T4" s="1694" t="s">
        <v>151</v>
      </c>
      <c r="U4" s="1695"/>
      <c r="V4" s="1695"/>
      <c r="W4" s="1696"/>
      <c r="X4" s="1704" t="s">
        <v>251</v>
      </c>
      <c r="Y4" s="1705"/>
      <c r="Z4" s="1705"/>
      <c r="AA4" s="1706"/>
      <c r="AB4" s="1694" t="s">
        <v>252</v>
      </c>
      <c r="AC4" s="1695"/>
      <c r="AD4" s="1695"/>
      <c r="AE4" s="1696"/>
      <c r="AF4" s="1707" t="s">
        <v>207</v>
      </c>
      <c r="AG4" s="1708"/>
      <c r="AH4" s="1708"/>
      <c r="AI4" s="1709"/>
      <c r="AJ4" s="1710" t="s">
        <v>208</v>
      </c>
      <c r="AK4" s="1708"/>
      <c r="AL4" s="1708"/>
      <c r="AM4" s="1709"/>
      <c r="AN4" s="1700" t="s">
        <v>132</v>
      </c>
      <c r="AO4" s="1701"/>
      <c r="AP4" s="1701"/>
      <c r="AQ4" s="1701"/>
      <c r="AR4" s="1701"/>
      <c r="AS4" s="1701"/>
      <c r="AT4" s="1701"/>
      <c r="AU4" s="1701"/>
      <c r="AV4" s="1702"/>
    </row>
    <row r="5" spans="1:49" ht="39" customHeight="1" thickBot="1" x14ac:dyDescent="0.3">
      <c r="A5" s="1679"/>
      <c r="B5" s="1682"/>
      <c r="C5" s="1685"/>
      <c r="D5" s="224" t="s">
        <v>130</v>
      </c>
      <c r="E5" s="225" t="s">
        <v>131</v>
      </c>
      <c r="F5" s="225" t="s">
        <v>133</v>
      </c>
      <c r="G5" s="226" t="s">
        <v>134</v>
      </c>
      <c r="H5" s="228" t="s">
        <v>130</v>
      </c>
      <c r="I5" s="225" t="s">
        <v>131</v>
      </c>
      <c r="J5" s="225" t="s">
        <v>133</v>
      </c>
      <c r="K5" s="229" t="s">
        <v>134</v>
      </c>
      <c r="L5" s="224" t="s">
        <v>130</v>
      </c>
      <c r="M5" s="225" t="s">
        <v>131</v>
      </c>
      <c r="N5" s="225" t="s">
        <v>133</v>
      </c>
      <c r="O5" s="226" t="s">
        <v>134</v>
      </c>
      <c r="P5" s="228" t="s">
        <v>130</v>
      </c>
      <c r="Q5" s="225" t="s">
        <v>131</v>
      </c>
      <c r="R5" s="225" t="s">
        <v>133</v>
      </c>
      <c r="S5" s="229" t="s">
        <v>134</v>
      </c>
      <c r="T5" s="224" t="s">
        <v>130</v>
      </c>
      <c r="U5" s="225" t="s">
        <v>131</v>
      </c>
      <c r="V5" s="225" t="s">
        <v>133</v>
      </c>
      <c r="W5" s="226" t="s">
        <v>134</v>
      </c>
      <c r="X5" s="228" t="s">
        <v>130</v>
      </c>
      <c r="Y5" s="225" t="s">
        <v>131</v>
      </c>
      <c r="Z5" s="225" t="s">
        <v>133</v>
      </c>
      <c r="AA5" s="229" t="s">
        <v>134</v>
      </c>
      <c r="AB5" s="224" t="s">
        <v>130</v>
      </c>
      <c r="AC5" s="225" t="s">
        <v>131</v>
      </c>
      <c r="AD5" s="225" t="s">
        <v>133</v>
      </c>
      <c r="AE5" s="226" t="s">
        <v>134</v>
      </c>
      <c r="AF5" s="228" t="s">
        <v>130</v>
      </c>
      <c r="AG5" s="225" t="s">
        <v>131</v>
      </c>
      <c r="AH5" s="225" t="s">
        <v>133</v>
      </c>
      <c r="AI5" s="229" t="s">
        <v>134</v>
      </c>
      <c r="AJ5" s="224" t="s">
        <v>130</v>
      </c>
      <c r="AK5" s="225" t="s">
        <v>131</v>
      </c>
      <c r="AL5" s="225" t="s">
        <v>133</v>
      </c>
      <c r="AM5" s="226" t="s">
        <v>134</v>
      </c>
      <c r="AN5" s="51" t="s">
        <v>130</v>
      </c>
      <c r="AO5" s="52" t="s">
        <v>131</v>
      </c>
      <c r="AP5" s="53" t="s">
        <v>133</v>
      </c>
      <c r="AQ5" s="103" t="s">
        <v>162</v>
      </c>
      <c r="AR5" s="102" t="s">
        <v>144</v>
      </c>
      <c r="AS5" s="103" t="s">
        <v>163</v>
      </c>
      <c r="AT5" s="29" t="s">
        <v>144</v>
      </c>
      <c r="AU5" s="103" t="s">
        <v>164</v>
      </c>
      <c r="AV5" s="29" t="s">
        <v>144</v>
      </c>
    </row>
    <row r="6" spans="1:49" ht="16.5" customHeight="1" thickBot="1" x14ac:dyDescent="0.3">
      <c r="A6" s="377"/>
      <c r="B6" s="378"/>
      <c r="C6" s="429" t="s">
        <v>140</v>
      </c>
      <c r="D6" s="268">
        <f t="shared" ref="D6:AM6" si="0">D7+D8+D18+D31+D49+D69+D83+D115</f>
        <v>43</v>
      </c>
      <c r="E6" s="269">
        <f t="shared" si="0"/>
        <v>144</v>
      </c>
      <c r="F6" s="269">
        <f t="shared" si="0"/>
        <v>453</v>
      </c>
      <c r="G6" s="270">
        <f t="shared" si="0"/>
        <v>62</v>
      </c>
      <c r="H6" s="268">
        <f t="shared" si="0"/>
        <v>1</v>
      </c>
      <c r="I6" s="269">
        <f t="shared" si="0"/>
        <v>11</v>
      </c>
      <c r="J6" s="269">
        <f t="shared" si="0"/>
        <v>41</v>
      </c>
      <c r="K6" s="270">
        <f t="shared" si="0"/>
        <v>30</v>
      </c>
      <c r="L6" s="268">
        <f t="shared" si="0"/>
        <v>1</v>
      </c>
      <c r="M6" s="269">
        <f t="shared" si="0"/>
        <v>0</v>
      </c>
      <c r="N6" s="269">
        <f t="shared" si="0"/>
        <v>1</v>
      </c>
      <c r="O6" s="270">
        <f t="shared" si="0"/>
        <v>1</v>
      </c>
      <c r="P6" s="605">
        <f t="shared" si="0"/>
        <v>0</v>
      </c>
      <c r="Q6" s="608">
        <f t="shared" si="0"/>
        <v>0</v>
      </c>
      <c r="R6" s="608">
        <f t="shared" si="0"/>
        <v>0</v>
      </c>
      <c r="S6" s="610">
        <f t="shared" si="0"/>
        <v>0</v>
      </c>
      <c r="T6" s="268">
        <f t="shared" si="0"/>
        <v>0</v>
      </c>
      <c r="U6" s="269">
        <f t="shared" si="0"/>
        <v>4</v>
      </c>
      <c r="V6" s="269">
        <f t="shared" si="0"/>
        <v>293</v>
      </c>
      <c r="W6" s="270">
        <f t="shared" si="0"/>
        <v>7</v>
      </c>
      <c r="X6" s="671">
        <f t="shared" si="0"/>
        <v>0</v>
      </c>
      <c r="Y6" s="672">
        <f t="shared" si="0"/>
        <v>0</v>
      </c>
      <c r="Z6" s="672">
        <f t="shared" si="0"/>
        <v>0</v>
      </c>
      <c r="AA6" s="673">
        <f t="shared" si="0"/>
        <v>0</v>
      </c>
      <c r="AB6" s="268">
        <f t="shared" si="0"/>
        <v>4</v>
      </c>
      <c r="AC6" s="269">
        <f t="shared" si="0"/>
        <v>15</v>
      </c>
      <c r="AD6" s="269">
        <f t="shared" si="0"/>
        <v>48</v>
      </c>
      <c r="AE6" s="270">
        <f t="shared" si="0"/>
        <v>16</v>
      </c>
      <c r="AF6" s="605">
        <f t="shared" si="0"/>
        <v>0</v>
      </c>
      <c r="AG6" s="608">
        <f t="shared" si="0"/>
        <v>0</v>
      </c>
      <c r="AH6" s="608">
        <f t="shared" si="0"/>
        <v>0</v>
      </c>
      <c r="AI6" s="610">
        <f t="shared" si="0"/>
        <v>0</v>
      </c>
      <c r="AJ6" s="605">
        <f t="shared" si="0"/>
        <v>0</v>
      </c>
      <c r="AK6" s="608">
        <f t="shared" si="0"/>
        <v>0</v>
      </c>
      <c r="AL6" s="608">
        <f t="shared" si="0"/>
        <v>0</v>
      </c>
      <c r="AM6" s="610">
        <f t="shared" si="0"/>
        <v>0</v>
      </c>
      <c r="AN6" s="430">
        <f>D6+H6+L6+P6+T6+X6+AB6+AF6+AJ6</f>
        <v>49</v>
      </c>
      <c r="AO6" s="431">
        <f>E6+I6+M6+Q6+U6+Y6+AC6+AG6+AK6</f>
        <v>174</v>
      </c>
      <c r="AP6" s="432">
        <f>F6+J6+N6+R6+V6+Z6+AD6+AH6+AL6</f>
        <v>836</v>
      </c>
      <c r="AQ6" s="433">
        <f>(G6+K6+O6+S6+W6+AA6+AE6+AI6+AM6)/$B$2/A125</f>
        <v>0.20900900900900901</v>
      </c>
      <c r="AR6" s="434">
        <f>$AQ$125</f>
        <v>0.20900900900900882</v>
      </c>
      <c r="AS6" s="435">
        <f>AP6/$AP$125/A125</f>
        <v>0.99996172395315053</v>
      </c>
      <c r="AT6" s="436">
        <f>$AS$125</f>
        <v>0.99999999999999967</v>
      </c>
      <c r="AU6" s="435">
        <f>(AN6+AO6)/AP6</f>
        <v>0.26674641148325356</v>
      </c>
      <c r="AV6" s="434">
        <f>$AU$125</f>
        <v>0.26668018901362622</v>
      </c>
      <c r="AW6" s="437"/>
    </row>
    <row r="7" spans="1:49" ht="16.5" customHeight="1" thickBot="1" x14ac:dyDescent="0.3">
      <c r="A7" s="379">
        <v>1</v>
      </c>
      <c r="B7" s="380">
        <v>50050</v>
      </c>
      <c r="C7" s="400" t="s">
        <v>81</v>
      </c>
      <c r="D7" s="1492">
        <v>0</v>
      </c>
      <c r="E7" s="1493">
        <v>1</v>
      </c>
      <c r="F7" s="1493">
        <v>1</v>
      </c>
      <c r="G7" s="440">
        <f>IF(F7&gt;0,1,0)</f>
        <v>1</v>
      </c>
      <c r="H7" s="1494">
        <v>0</v>
      </c>
      <c r="I7" s="1495">
        <v>0</v>
      </c>
      <c r="J7" s="1495">
        <v>1</v>
      </c>
      <c r="K7" s="440">
        <f>IF(J7&gt;0,1,0)</f>
        <v>1</v>
      </c>
      <c r="L7" s="438"/>
      <c r="M7" s="439"/>
      <c r="N7" s="439"/>
      <c r="O7" s="440">
        <f>IF(N7&gt;0,1,0)</f>
        <v>0</v>
      </c>
      <c r="P7" s="438">
        <v>0</v>
      </c>
      <c r="Q7" s="439">
        <v>0</v>
      </c>
      <c r="R7" s="439">
        <v>0</v>
      </c>
      <c r="S7" s="440">
        <f>IF(R7&gt;0,1,0)</f>
        <v>0</v>
      </c>
      <c r="T7" s="438"/>
      <c r="U7" s="439"/>
      <c r="V7" s="439"/>
      <c r="W7" s="440">
        <f>IF(V7&gt;0,1,0)</f>
        <v>0</v>
      </c>
      <c r="X7" s="744"/>
      <c r="Y7" s="745"/>
      <c r="Z7" s="745"/>
      <c r="AA7" s="746">
        <f>IF(Z7&gt;0,1,0)</f>
        <v>0</v>
      </c>
      <c r="AB7" s="1522">
        <v>1</v>
      </c>
      <c r="AC7" s="1523">
        <v>1</v>
      </c>
      <c r="AD7" s="1523">
        <v>2</v>
      </c>
      <c r="AE7" s="440">
        <f>IF(AD7&gt;0,1,0)</f>
        <v>1</v>
      </c>
      <c r="AF7" s="696"/>
      <c r="AG7" s="697"/>
      <c r="AH7" s="697"/>
      <c r="AI7" s="698">
        <f>IF(AH7&gt;0,1,0)</f>
        <v>0</v>
      </c>
      <c r="AJ7" s="696"/>
      <c r="AK7" s="697"/>
      <c r="AL7" s="697"/>
      <c r="AM7" s="698">
        <f>IF(AL7&gt;0,1,0)</f>
        <v>0</v>
      </c>
      <c r="AN7" s="441">
        <f t="shared" ref="AN7:AN66" si="1">D7+H7+L7+P7+T7+X7+AB7+AF7+AJ7</f>
        <v>1</v>
      </c>
      <c r="AO7" s="442">
        <f t="shared" ref="AO7:AO66" si="2">E7+I7+M7+Q7+U7+Y7+AC7+AG7+AK7</f>
        <v>2</v>
      </c>
      <c r="AP7" s="443">
        <f>F7+J7+N7+R7+V7+Z7+AD7+AH7+AL7</f>
        <v>4</v>
      </c>
      <c r="AQ7" s="444">
        <f>(G7+K7+O7+S7+W7+AA7+AE7+AI7+AM7)/$B$2</f>
        <v>0.6</v>
      </c>
      <c r="AR7" s="445">
        <f>$AQ$125</f>
        <v>0.20900900900900882</v>
      </c>
      <c r="AS7" s="401">
        <f>AP7/$AP$125</f>
        <v>0.53108015004210385</v>
      </c>
      <c r="AT7" s="446">
        <f>$AS$125</f>
        <v>0.99999999999999967</v>
      </c>
      <c r="AU7" s="539">
        <f>(AN7+AO7)/AP7</f>
        <v>0.75</v>
      </c>
      <c r="AV7" s="445">
        <f>$AU$125</f>
        <v>0.26668018901362622</v>
      </c>
    </row>
    <row r="8" spans="1:49" ht="16.5" customHeight="1" thickBot="1" x14ac:dyDescent="0.3">
      <c r="A8" s="381"/>
      <c r="B8" s="382"/>
      <c r="C8" s="370" t="s">
        <v>0</v>
      </c>
      <c r="D8" s="367">
        <f>SUM(D9:D17)</f>
        <v>7</v>
      </c>
      <c r="E8" s="368">
        <f t="shared" ref="E8:AM8" si="3">SUM(E9:E17)</f>
        <v>23</v>
      </c>
      <c r="F8" s="368">
        <f t="shared" si="3"/>
        <v>61</v>
      </c>
      <c r="G8" s="371">
        <f t="shared" si="3"/>
        <v>5</v>
      </c>
      <c r="H8" s="367">
        <f t="shared" si="3"/>
        <v>0</v>
      </c>
      <c r="I8" s="368">
        <f t="shared" si="3"/>
        <v>0</v>
      </c>
      <c r="J8" s="368">
        <f t="shared" si="3"/>
        <v>3</v>
      </c>
      <c r="K8" s="371">
        <f t="shared" si="3"/>
        <v>3</v>
      </c>
      <c r="L8" s="367">
        <f t="shared" si="3"/>
        <v>0</v>
      </c>
      <c r="M8" s="368">
        <f t="shared" si="3"/>
        <v>0</v>
      </c>
      <c r="N8" s="368">
        <f t="shared" si="3"/>
        <v>0</v>
      </c>
      <c r="O8" s="371">
        <f t="shared" si="3"/>
        <v>0</v>
      </c>
      <c r="P8" s="367">
        <f t="shared" si="3"/>
        <v>0</v>
      </c>
      <c r="Q8" s="368">
        <f t="shared" si="3"/>
        <v>0</v>
      </c>
      <c r="R8" s="368">
        <f t="shared" si="3"/>
        <v>0</v>
      </c>
      <c r="S8" s="371">
        <f t="shared" si="3"/>
        <v>0</v>
      </c>
      <c r="T8" s="367">
        <f t="shared" si="3"/>
        <v>0</v>
      </c>
      <c r="U8" s="368">
        <f t="shared" si="3"/>
        <v>0</v>
      </c>
      <c r="V8" s="368">
        <f t="shared" si="3"/>
        <v>0</v>
      </c>
      <c r="W8" s="371">
        <f t="shared" si="3"/>
        <v>0</v>
      </c>
      <c r="X8" s="735">
        <f t="shared" si="3"/>
        <v>0</v>
      </c>
      <c r="Y8" s="737">
        <f t="shared" si="3"/>
        <v>0</v>
      </c>
      <c r="Z8" s="737">
        <f t="shared" si="3"/>
        <v>0</v>
      </c>
      <c r="AA8" s="736">
        <f t="shared" si="3"/>
        <v>0</v>
      </c>
      <c r="AB8" s="367">
        <f t="shared" si="3"/>
        <v>0</v>
      </c>
      <c r="AC8" s="368">
        <f t="shared" si="3"/>
        <v>0</v>
      </c>
      <c r="AD8" s="368">
        <f t="shared" si="3"/>
        <v>0</v>
      </c>
      <c r="AE8" s="371">
        <f t="shared" si="3"/>
        <v>0</v>
      </c>
      <c r="AF8" s="615">
        <f t="shared" si="3"/>
        <v>0</v>
      </c>
      <c r="AG8" s="616">
        <f t="shared" si="3"/>
        <v>0</v>
      </c>
      <c r="AH8" s="616">
        <f t="shared" si="3"/>
        <v>0</v>
      </c>
      <c r="AI8" s="620">
        <f t="shared" si="3"/>
        <v>0</v>
      </c>
      <c r="AJ8" s="615">
        <f t="shared" si="3"/>
        <v>0</v>
      </c>
      <c r="AK8" s="616">
        <f t="shared" si="3"/>
        <v>0</v>
      </c>
      <c r="AL8" s="616">
        <f t="shared" si="3"/>
        <v>0</v>
      </c>
      <c r="AM8" s="620">
        <f t="shared" si="3"/>
        <v>0</v>
      </c>
      <c r="AN8" s="100">
        <f t="shared" si="1"/>
        <v>7</v>
      </c>
      <c r="AO8" s="101">
        <f t="shared" si="2"/>
        <v>23</v>
      </c>
      <c r="AP8" s="206">
        <f t="shared" ref="AP8:AP67" si="4">F8+J8+N8+R8+V8+Z8+AD8+AH8+AL8</f>
        <v>64</v>
      </c>
      <c r="AQ8" s="69">
        <f>(G8+K8+O8+S8+W8+AA8+AE8+AI8+AM8)/$B$2/A17</f>
        <v>0.17777777777777778</v>
      </c>
      <c r="AR8" s="99"/>
      <c r="AS8" s="69">
        <f>AP8/$AP$125/A17</f>
        <v>0.9441424889637402</v>
      </c>
      <c r="AT8" s="74"/>
      <c r="AU8" s="69">
        <f t="shared" ref="AU8:AU66" si="5">(AN8+AO8)/AP8</f>
        <v>0.46875</v>
      </c>
      <c r="AV8" s="99"/>
    </row>
    <row r="9" spans="1:49" ht="16.5" customHeight="1" x14ac:dyDescent="0.25">
      <c r="A9" s="383">
        <v>1</v>
      </c>
      <c r="B9" s="384">
        <v>10003</v>
      </c>
      <c r="C9" s="385" t="s">
        <v>142</v>
      </c>
      <c r="D9" s="1490"/>
      <c r="E9" s="1491"/>
      <c r="F9" s="1491"/>
      <c r="G9" s="293">
        <f>IF(F9&gt;0,1,0)</f>
        <v>0</v>
      </c>
      <c r="H9" s="1496"/>
      <c r="I9" s="1497"/>
      <c r="J9" s="1497"/>
      <c r="K9" s="293">
        <f>IF(J9&gt;0,1,0)</f>
        <v>0</v>
      </c>
      <c r="L9" s="291"/>
      <c r="M9" s="292"/>
      <c r="N9" s="292"/>
      <c r="O9" s="293">
        <f t="shared" ref="O9:O17" si="6">IF(N9&gt;0,1,0)</f>
        <v>0</v>
      </c>
      <c r="P9" s="291"/>
      <c r="Q9" s="292"/>
      <c r="R9" s="292"/>
      <c r="S9" s="293">
        <f t="shared" ref="S9:S17" si="7">IF(R9&gt;0,1,0)</f>
        <v>0</v>
      </c>
      <c r="T9" s="291"/>
      <c r="U9" s="292"/>
      <c r="V9" s="292"/>
      <c r="W9" s="293">
        <f t="shared" ref="W9:W17" si="8">IF(V9&gt;0,1,0)</f>
        <v>0</v>
      </c>
      <c r="X9" s="281"/>
      <c r="Y9" s="282"/>
      <c r="Z9" s="282"/>
      <c r="AA9" s="545">
        <f t="shared" ref="AA9:AA17" si="9">IF(Z9&gt;0,1,0)</f>
        <v>0</v>
      </c>
      <c r="AB9" s="291"/>
      <c r="AC9" s="292"/>
      <c r="AD9" s="292"/>
      <c r="AE9" s="293">
        <f>IF(AD9&gt;0,1,0)</f>
        <v>0</v>
      </c>
      <c r="AF9" s="595"/>
      <c r="AG9" s="592"/>
      <c r="AH9" s="592"/>
      <c r="AI9" s="618">
        <f>IF(AH9&gt;0,1,0)</f>
        <v>0</v>
      </c>
      <c r="AJ9" s="595"/>
      <c r="AK9" s="592"/>
      <c r="AL9" s="592"/>
      <c r="AM9" s="618">
        <f>IF(AL9&gt;0,1,0)</f>
        <v>0</v>
      </c>
      <c r="AN9" s="403">
        <f t="shared" si="1"/>
        <v>0</v>
      </c>
      <c r="AO9" s="404">
        <f t="shared" si="2"/>
        <v>0</v>
      </c>
      <c r="AP9" s="405">
        <f>F9+J9+N9+R9+V9+Z9+AD9+AH9+AL9+0.001</f>
        <v>1E-3</v>
      </c>
      <c r="AQ9" s="421">
        <f>(G9+K9+O9+S9+W9+AA9+AE9+AI9+AM9)/$B$2</f>
        <v>0</v>
      </c>
      <c r="AR9" s="420">
        <f>$AQ$125</f>
        <v>0.20900900900900882</v>
      </c>
      <c r="AS9" s="421">
        <f t="shared" ref="AS9:AS17" si="10">AP9/$AP$125</f>
        <v>1.3277003751052595E-4</v>
      </c>
      <c r="AT9" s="422">
        <f t="shared" ref="AT9:AT17" si="11">$AS$125</f>
        <v>0.99999999999999967</v>
      </c>
      <c r="AU9" s="421">
        <f>(AN9+AO9)/AP9</f>
        <v>0</v>
      </c>
      <c r="AV9" s="420">
        <f t="shared" ref="AV9:AV17" si="12">$AU$125</f>
        <v>0.26668018901362622</v>
      </c>
    </row>
    <row r="10" spans="1:49" ht="16.5" customHeight="1" x14ac:dyDescent="0.25">
      <c r="A10" s="383">
        <v>2</v>
      </c>
      <c r="B10" s="384">
        <v>10002</v>
      </c>
      <c r="C10" s="385" t="s">
        <v>79</v>
      </c>
      <c r="D10" s="1490">
        <v>0</v>
      </c>
      <c r="E10" s="1491">
        <v>1</v>
      </c>
      <c r="F10" s="1491">
        <v>6</v>
      </c>
      <c r="G10" s="306">
        <f>IF(F10&gt;0,1,0)</f>
        <v>1</v>
      </c>
      <c r="H10" s="1496"/>
      <c r="I10" s="1497"/>
      <c r="J10" s="1497"/>
      <c r="K10" s="306">
        <f>IF(J10&gt;0,1,0)</f>
        <v>0</v>
      </c>
      <c r="L10" s="291"/>
      <c r="M10" s="292"/>
      <c r="N10" s="292"/>
      <c r="O10" s="306">
        <f t="shared" si="6"/>
        <v>0</v>
      </c>
      <c r="P10" s="291"/>
      <c r="Q10" s="292"/>
      <c r="R10" s="292"/>
      <c r="S10" s="306">
        <f t="shared" si="7"/>
        <v>0</v>
      </c>
      <c r="T10" s="291"/>
      <c r="U10" s="292"/>
      <c r="V10" s="292"/>
      <c r="W10" s="306">
        <f t="shared" si="8"/>
        <v>0</v>
      </c>
      <c r="X10" s="281"/>
      <c r="Y10" s="282"/>
      <c r="Z10" s="282"/>
      <c r="AA10" s="546">
        <f t="shared" si="9"/>
        <v>0</v>
      </c>
      <c r="AB10" s="291"/>
      <c r="AC10" s="292"/>
      <c r="AD10" s="292"/>
      <c r="AE10" s="306">
        <f>IF(AD10&gt;0,1,0)</f>
        <v>0</v>
      </c>
      <c r="AF10" s="595"/>
      <c r="AG10" s="592"/>
      <c r="AH10" s="592"/>
      <c r="AI10" s="596">
        <f>IF(AH10&gt;0,1,0)</f>
        <v>0</v>
      </c>
      <c r="AJ10" s="595"/>
      <c r="AK10" s="592"/>
      <c r="AL10" s="592"/>
      <c r="AM10" s="596">
        <f>IF(AL10&gt;0,1,0)</f>
        <v>0</v>
      </c>
      <c r="AN10" s="409">
        <f t="shared" si="1"/>
        <v>0</v>
      </c>
      <c r="AO10" s="410">
        <f t="shared" si="2"/>
        <v>1</v>
      </c>
      <c r="AP10" s="411">
        <f t="shared" si="4"/>
        <v>6</v>
      </c>
      <c r="AQ10" s="412">
        <f t="shared" ref="AQ10:AQ68" si="13">(G10+K10+O10+S10+W10+AA10+AE10+AI10+AM10)/$B$2</f>
        <v>0.2</v>
      </c>
      <c r="AR10" s="413">
        <f t="shared" ref="AR10:AR17" si="14">$AQ$125</f>
        <v>0.20900900900900882</v>
      </c>
      <c r="AS10" s="412">
        <f t="shared" si="10"/>
        <v>0.79662022506315577</v>
      </c>
      <c r="AT10" s="414">
        <f t="shared" si="11"/>
        <v>0.99999999999999967</v>
      </c>
      <c r="AU10" s="412">
        <f>(AN10+AO10)/AP10</f>
        <v>0.16666666666666666</v>
      </c>
      <c r="AV10" s="413">
        <f t="shared" si="12"/>
        <v>0.26668018901362622</v>
      </c>
    </row>
    <row r="11" spans="1:49" ht="16.5" customHeight="1" x14ac:dyDescent="0.25">
      <c r="A11" s="383">
        <v>3</v>
      </c>
      <c r="B11" s="384">
        <v>10090</v>
      </c>
      <c r="C11" s="385" t="s">
        <v>83</v>
      </c>
      <c r="D11" s="1490">
        <v>0</v>
      </c>
      <c r="E11" s="1491">
        <v>1</v>
      </c>
      <c r="F11" s="1491">
        <v>2</v>
      </c>
      <c r="G11" s="306">
        <f>IF(F11&gt;0,1,0)</f>
        <v>1</v>
      </c>
      <c r="H11" s="1496"/>
      <c r="I11" s="1497"/>
      <c r="J11" s="1497"/>
      <c r="K11" s="306">
        <f>IF(J11&gt;0,1,0)</f>
        <v>0</v>
      </c>
      <c r="L11" s="291"/>
      <c r="M11" s="292"/>
      <c r="N11" s="292"/>
      <c r="O11" s="306">
        <f t="shared" si="6"/>
        <v>0</v>
      </c>
      <c r="P11" s="291"/>
      <c r="Q11" s="292"/>
      <c r="R11" s="292"/>
      <c r="S11" s="306">
        <f t="shared" si="7"/>
        <v>0</v>
      </c>
      <c r="T11" s="291"/>
      <c r="U11" s="292"/>
      <c r="V11" s="292"/>
      <c r="W11" s="306">
        <f t="shared" si="8"/>
        <v>0</v>
      </c>
      <c r="X11" s="281"/>
      <c r="Y11" s="282"/>
      <c r="Z11" s="282"/>
      <c r="AA11" s="546">
        <f t="shared" si="9"/>
        <v>0</v>
      </c>
      <c r="AB11" s="291"/>
      <c r="AC11" s="292"/>
      <c r="AD11" s="292"/>
      <c r="AE11" s="306">
        <f>IF(AD11&gt;0,1,0)</f>
        <v>0</v>
      </c>
      <c r="AF11" s="595"/>
      <c r="AG11" s="592"/>
      <c r="AH11" s="592"/>
      <c r="AI11" s="596">
        <f>IF(AH11&gt;0,1,0)</f>
        <v>0</v>
      </c>
      <c r="AJ11" s="595"/>
      <c r="AK11" s="592"/>
      <c r="AL11" s="592"/>
      <c r="AM11" s="596">
        <f>IF(AL11&gt;0,1,0)</f>
        <v>0</v>
      </c>
      <c r="AN11" s="409">
        <f t="shared" si="1"/>
        <v>0</v>
      </c>
      <c r="AO11" s="410">
        <f t="shared" si="2"/>
        <v>1</v>
      </c>
      <c r="AP11" s="411">
        <f>F11+J11+N11+R11+V11+Z11+AD11+AH11+AL11</f>
        <v>2</v>
      </c>
      <c r="AQ11" s="412">
        <f t="shared" si="13"/>
        <v>0.2</v>
      </c>
      <c r="AR11" s="413">
        <f t="shared" si="14"/>
        <v>0.20900900900900882</v>
      </c>
      <c r="AS11" s="412">
        <f t="shared" si="10"/>
        <v>0.26554007502105192</v>
      </c>
      <c r="AT11" s="414">
        <f t="shared" si="11"/>
        <v>0.99999999999999967</v>
      </c>
      <c r="AU11" s="412">
        <f>(AN11+AO11)/AP11</f>
        <v>0.5</v>
      </c>
      <c r="AV11" s="413">
        <f t="shared" si="12"/>
        <v>0.26668018901362622</v>
      </c>
    </row>
    <row r="12" spans="1:49" ht="16.5" customHeight="1" x14ac:dyDescent="0.25">
      <c r="A12" s="383">
        <v>4</v>
      </c>
      <c r="B12" s="384">
        <v>10004</v>
      </c>
      <c r="C12" s="385" t="s">
        <v>82</v>
      </c>
      <c r="D12" s="1490">
        <v>7</v>
      </c>
      <c r="E12" s="1491">
        <v>19</v>
      </c>
      <c r="F12" s="1491">
        <v>50</v>
      </c>
      <c r="G12" s="306">
        <f>IF(F12&gt;0,1,0)</f>
        <v>1</v>
      </c>
      <c r="H12" s="1496">
        <v>0</v>
      </c>
      <c r="I12" s="1497">
        <v>0</v>
      </c>
      <c r="J12" s="1497">
        <v>1</v>
      </c>
      <c r="K12" s="306">
        <f>IF(J12&gt;0,1,0)</f>
        <v>1</v>
      </c>
      <c r="L12" s="291"/>
      <c r="M12" s="292"/>
      <c r="N12" s="292"/>
      <c r="O12" s="306">
        <f t="shared" si="6"/>
        <v>0</v>
      </c>
      <c r="P12" s="291"/>
      <c r="Q12" s="292"/>
      <c r="R12" s="292"/>
      <c r="S12" s="306">
        <f t="shared" si="7"/>
        <v>0</v>
      </c>
      <c r="T12" s="291"/>
      <c r="U12" s="292"/>
      <c r="V12" s="292"/>
      <c r="W12" s="306">
        <f t="shared" si="8"/>
        <v>0</v>
      </c>
      <c r="X12" s="281"/>
      <c r="Y12" s="282"/>
      <c r="Z12" s="282"/>
      <c r="AA12" s="546">
        <f t="shared" si="9"/>
        <v>0</v>
      </c>
      <c r="AB12" s="291"/>
      <c r="AC12" s="292"/>
      <c r="AD12" s="292"/>
      <c r="AE12" s="306">
        <f>IF(AD12&gt;0,1,0)</f>
        <v>0</v>
      </c>
      <c r="AF12" s="595"/>
      <c r="AG12" s="592"/>
      <c r="AH12" s="592"/>
      <c r="AI12" s="596">
        <f>IF(AH12&gt;0,1,0)</f>
        <v>0</v>
      </c>
      <c r="AJ12" s="595"/>
      <c r="AK12" s="592"/>
      <c r="AL12" s="592"/>
      <c r="AM12" s="596">
        <f>IF(AL12&gt;0,1,0)</f>
        <v>0</v>
      </c>
      <c r="AN12" s="409">
        <f t="shared" si="1"/>
        <v>7</v>
      </c>
      <c r="AO12" s="410">
        <f t="shared" si="2"/>
        <v>19</v>
      </c>
      <c r="AP12" s="411">
        <f t="shared" si="4"/>
        <v>51</v>
      </c>
      <c r="AQ12" s="412">
        <f t="shared" si="13"/>
        <v>0.4</v>
      </c>
      <c r="AR12" s="413">
        <f t="shared" si="14"/>
        <v>0.20900900900900882</v>
      </c>
      <c r="AS12" s="412">
        <f t="shared" si="10"/>
        <v>6.7712719130368244</v>
      </c>
      <c r="AT12" s="414">
        <f t="shared" si="11"/>
        <v>0.99999999999999967</v>
      </c>
      <c r="AU12" s="412">
        <f>(AN12+AO12)/AP12</f>
        <v>0.50980392156862742</v>
      </c>
      <c r="AV12" s="413">
        <f t="shared" si="12"/>
        <v>0.26668018901362622</v>
      </c>
    </row>
    <row r="13" spans="1:49" ht="16.5" customHeight="1" x14ac:dyDescent="0.25">
      <c r="A13" s="383">
        <v>5</v>
      </c>
      <c r="B13" s="386">
        <v>10001</v>
      </c>
      <c r="C13" s="387" t="s">
        <v>78</v>
      </c>
      <c r="D13" s="1490">
        <v>0</v>
      </c>
      <c r="E13" s="1491">
        <v>1</v>
      </c>
      <c r="F13" s="1491">
        <v>2</v>
      </c>
      <c r="G13" s="306">
        <f>IF(F13&gt;0,1,0)</f>
        <v>1</v>
      </c>
      <c r="H13" s="1496">
        <v>0</v>
      </c>
      <c r="I13" s="1497">
        <v>0</v>
      </c>
      <c r="J13" s="1497">
        <v>1</v>
      </c>
      <c r="K13" s="306">
        <f>IF(J13&gt;0,1,0)</f>
        <v>1</v>
      </c>
      <c r="L13" s="291"/>
      <c r="M13" s="292"/>
      <c r="N13" s="292"/>
      <c r="O13" s="306">
        <f t="shared" si="6"/>
        <v>0</v>
      </c>
      <c r="P13" s="291"/>
      <c r="Q13" s="292"/>
      <c r="R13" s="292"/>
      <c r="S13" s="306">
        <f t="shared" si="7"/>
        <v>0</v>
      </c>
      <c r="T13" s="291"/>
      <c r="U13" s="292"/>
      <c r="V13" s="292"/>
      <c r="W13" s="306">
        <f t="shared" si="8"/>
        <v>0</v>
      </c>
      <c r="X13" s="281"/>
      <c r="Y13" s="282"/>
      <c r="Z13" s="282"/>
      <c r="AA13" s="546">
        <f t="shared" si="9"/>
        <v>0</v>
      </c>
      <c r="AB13" s="291"/>
      <c r="AC13" s="292"/>
      <c r="AD13" s="292"/>
      <c r="AE13" s="306">
        <f>IF(AD13&gt;0,1,0)</f>
        <v>0</v>
      </c>
      <c r="AF13" s="595"/>
      <c r="AG13" s="592"/>
      <c r="AH13" s="592"/>
      <c r="AI13" s="596">
        <f>IF(AH13&gt;0,1,0)</f>
        <v>0</v>
      </c>
      <c r="AJ13" s="595"/>
      <c r="AK13" s="592"/>
      <c r="AL13" s="592"/>
      <c r="AM13" s="596">
        <f>IF(AL13&gt;0,1,0)</f>
        <v>0</v>
      </c>
      <c r="AN13" s="409">
        <f t="shared" si="1"/>
        <v>0</v>
      </c>
      <c r="AO13" s="410">
        <f t="shared" si="2"/>
        <v>1</v>
      </c>
      <c r="AP13" s="411">
        <f>F13+J13+N13+R13+V13+Z13+AD13+AH13+AL13</f>
        <v>3</v>
      </c>
      <c r="AQ13" s="412">
        <f t="shared" si="13"/>
        <v>0.4</v>
      </c>
      <c r="AR13" s="420">
        <f t="shared" si="14"/>
        <v>0.20900900900900882</v>
      </c>
      <c r="AS13" s="421">
        <f t="shared" si="10"/>
        <v>0.39831011253157789</v>
      </c>
      <c r="AT13" s="422">
        <f t="shared" si="11"/>
        <v>0.99999999999999967</v>
      </c>
      <c r="AU13" s="421">
        <f>(AN13+AO13)/AP13</f>
        <v>0.33333333333333331</v>
      </c>
      <c r="AV13" s="420">
        <f t="shared" si="12"/>
        <v>0.26668018901362622</v>
      </c>
    </row>
    <row r="14" spans="1:49" ht="16.5" customHeight="1" x14ac:dyDescent="0.25">
      <c r="A14" s="383">
        <v>6</v>
      </c>
      <c r="B14" s="384">
        <v>10120</v>
      </c>
      <c r="C14" s="385" t="s">
        <v>84</v>
      </c>
      <c r="D14" s="1490">
        <v>0</v>
      </c>
      <c r="E14" s="1491">
        <v>1</v>
      </c>
      <c r="F14" s="1491">
        <v>1</v>
      </c>
      <c r="G14" s="306">
        <f t="shared" ref="G14:G17" si="15">IF(F14&gt;0,1,0)</f>
        <v>1</v>
      </c>
      <c r="H14" s="1496">
        <v>0</v>
      </c>
      <c r="I14" s="1497">
        <v>0</v>
      </c>
      <c r="J14" s="1497">
        <v>1</v>
      </c>
      <c r="K14" s="306">
        <f t="shared" ref="K14:K66" si="16">IF(J14&gt;0,1,0)</f>
        <v>1</v>
      </c>
      <c r="L14" s="291"/>
      <c r="M14" s="292"/>
      <c r="N14" s="292"/>
      <c r="O14" s="306">
        <f t="shared" si="6"/>
        <v>0</v>
      </c>
      <c r="P14" s="291"/>
      <c r="Q14" s="292"/>
      <c r="R14" s="292"/>
      <c r="S14" s="306">
        <f t="shared" si="7"/>
        <v>0</v>
      </c>
      <c r="T14" s="291"/>
      <c r="U14" s="292"/>
      <c r="V14" s="292"/>
      <c r="W14" s="306">
        <f t="shared" si="8"/>
        <v>0</v>
      </c>
      <c r="X14" s="281"/>
      <c r="Y14" s="282"/>
      <c r="Z14" s="282"/>
      <c r="AA14" s="546">
        <f t="shared" si="9"/>
        <v>0</v>
      </c>
      <c r="AB14" s="291"/>
      <c r="AC14" s="292"/>
      <c r="AD14" s="292"/>
      <c r="AE14" s="306">
        <f t="shared" ref="AE14:AE66" si="17">IF(AD14&gt;0,1,0)</f>
        <v>0</v>
      </c>
      <c r="AF14" s="595"/>
      <c r="AG14" s="592"/>
      <c r="AH14" s="592"/>
      <c r="AI14" s="596">
        <f t="shared" ref="AI14:AI66" si="18">IF(AH14&gt;0,1,0)</f>
        <v>0</v>
      </c>
      <c r="AJ14" s="595"/>
      <c r="AK14" s="592"/>
      <c r="AL14" s="592"/>
      <c r="AM14" s="596">
        <f t="shared" ref="AM14:AM66" si="19">IF(AL14&gt;0,1,0)</f>
        <v>0</v>
      </c>
      <c r="AN14" s="409">
        <f t="shared" si="1"/>
        <v>0</v>
      </c>
      <c r="AO14" s="410">
        <f t="shared" si="2"/>
        <v>1</v>
      </c>
      <c r="AP14" s="411">
        <f t="shared" si="4"/>
        <v>2</v>
      </c>
      <c r="AQ14" s="412">
        <f t="shared" si="13"/>
        <v>0.4</v>
      </c>
      <c r="AR14" s="413">
        <f t="shared" si="14"/>
        <v>0.20900900900900882</v>
      </c>
      <c r="AS14" s="412">
        <f t="shared" si="10"/>
        <v>0.26554007502105192</v>
      </c>
      <c r="AT14" s="414">
        <f t="shared" si="11"/>
        <v>0.99999999999999967</v>
      </c>
      <c r="AU14" s="412">
        <f t="shared" si="5"/>
        <v>0.5</v>
      </c>
      <c r="AV14" s="413">
        <f t="shared" si="12"/>
        <v>0.26668018901362622</v>
      </c>
    </row>
    <row r="15" spans="1:49" ht="16.5" customHeight="1" x14ac:dyDescent="0.25">
      <c r="A15" s="383">
        <v>7</v>
      </c>
      <c r="B15" s="384">
        <v>10190</v>
      </c>
      <c r="C15" s="385" t="s">
        <v>5</v>
      </c>
      <c r="D15" s="1490"/>
      <c r="E15" s="1491"/>
      <c r="F15" s="1491"/>
      <c r="G15" s="306">
        <f t="shared" si="15"/>
        <v>0</v>
      </c>
      <c r="H15" s="1496"/>
      <c r="I15" s="1497"/>
      <c r="J15" s="1497"/>
      <c r="K15" s="306">
        <f t="shared" si="16"/>
        <v>0</v>
      </c>
      <c r="L15" s="291"/>
      <c r="M15" s="292"/>
      <c r="N15" s="292"/>
      <c r="O15" s="306">
        <f t="shared" si="6"/>
        <v>0</v>
      </c>
      <c r="P15" s="291"/>
      <c r="Q15" s="292"/>
      <c r="R15" s="292"/>
      <c r="S15" s="306">
        <f t="shared" si="7"/>
        <v>0</v>
      </c>
      <c r="T15" s="291"/>
      <c r="U15" s="292"/>
      <c r="V15" s="292"/>
      <c r="W15" s="306">
        <f t="shared" si="8"/>
        <v>0</v>
      </c>
      <c r="X15" s="281"/>
      <c r="Y15" s="282"/>
      <c r="Z15" s="282"/>
      <c r="AA15" s="546">
        <f t="shared" si="9"/>
        <v>0</v>
      </c>
      <c r="AB15" s="291"/>
      <c r="AC15" s="292"/>
      <c r="AD15" s="292"/>
      <c r="AE15" s="306">
        <f t="shared" si="17"/>
        <v>0</v>
      </c>
      <c r="AF15" s="595"/>
      <c r="AG15" s="592"/>
      <c r="AH15" s="592"/>
      <c r="AI15" s="596">
        <f t="shared" si="18"/>
        <v>0</v>
      </c>
      <c r="AJ15" s="595"/>
      <c r="AK15" s="592"/>
      <c r="AL15" s="592"/>
      <c r="AM15" s="596">
        <f t="shared" si="19"/>
        <v>0</v>
      </c>
      <c r="AN15" s="409">
        <f t="shared" si="1"/>
        <v>0</v>
      </c>
      <c r="AO15" s="410">
        <f t="shared" si="2"/>
        <v>0</v>
      </c>
      <c r="AP15" s="411">
        <f>F15+J15+N15+R15+V15+Z15+AD15+AH15+AL15+0.001</f>
        <v>1E-3</v>
      </c>
      <c r="AQ15" s="412">
        <f t="shared" si="13"/>
        <v>0</v>
      </c>
      <c r="AR15" s="413">
        <f t="shared" si="14"/>
        <v>0.20900900900900882</v>
      </c>
      <c r="AS15" s="412">
        <f t="shared" si="10"/>
        <v>1.3277003751052595E-4</v>
      </c>
      <c r="AT15" s="414">
        <f t="shared" si="11"/>
        <v>0.99999999999999967</v>
      </c>
      <c r="AU15" s="412">
        <f>(AN15+AO15)/AP15</f>
        <v>0</v>
      </c>
      <c r="AV15" s="413">
        <f t="shared" si="12"/>
        <v>0.26668018901362622</v>
      </c>
    </row>
    <row r="16" spans="1:49" ht="16.5" customHeight="1" x14ac:dyDescent="0.25">
      <c r="A16" s="383">
        <v>8</v>
      </c>
      <c r="B16" s="384">
        <v>10320</v>
      </c>
      <c r="C16" s="385" t="s">
        <v>80</v>
      </c>
      <c r="D16" s="1490"/>
      <c r="E16" s="1491"/>
      <c r="F16" s="1491"/>
      <c r="G16" s="306">
        <f t="shared" si="15"/>
        <v>0</v>
      </c>
      <c r="H16" s="1496"/>
      <c r="I16" s="1497"/>
      <c r="J16" s="1497"/>
      <c r="K16" s="306">
        <f t="shared" si="16"/>
        <v>0</v>
      </c>
      <c r="L16" s="291"/>
      <c r="M16" s="292"/>
      <c r="N16" s="292"/>
      <c r="O16" s="306">
        <f t="shared" si="6"/>
        <v>0</v>
      </c>
      <c r="P16" s="291"/>
      <c r="Q16" s="292"/>
      <c r="R16" s="292"/>
      <c r="S16" s="306">
        <f t="shared" si="7"/>
        <v>0</v>
      </c>
      <c r="T16" s="291"/>
      <c r="U16" s="292"/>
      <c r="V16" s="292"/>
      <c r="W16" s="306">
        <f t="shared" si="8"/>
        <v>0</v>
      </c>
      <c r="X16" s="281"/>
      <c r="Y16" s="282"/>
      <c r="Z16" s="282"/>
      <c r="AA16" s="546">
        <f t="shared" si="9"/>
        <v>0</v>
      </c>
      <c r="AB16" s="291"/>
      <c r="AC16" s="292"/>
      <c r="AD16" s="292"/>
      <c r="AE16" s="306">
        <f t="shared" si="17"/>
        <v>0</v>
      </c>
      <c r="AF16" s="595"/>
      <c r="AG16" s="592"/>
      <c r="AH16" s="592"/>
      <c r="AI16" s="596">
        <f t="shared" si="18"/>
        <v>0</v>
      </c>
      <c r="AJ16" s="595"/>
      <c r="AK16" s="592"/>
      <c r="AL16" s="592"/>
      <c r="AM16" s="596">
        <f t="shared" si="19"/>
        <v>0</v>
      </c>
      <c r="AN16" s="409">
        <f t="shared" si="1"/>
        <v>0</v>
      </c>
      <c r="AO16" s="410">
        <f t="shared" si="2"/>
        <v>0</v>
      </c>
      <c r="AP16" s="411">
        <f>F16+J16+N16+R16+V16+Z16+AD16+AH16+AL16+0.001</f>
        <v>1E-3</v>
      </c>
      <c r="AQ16" s="412">
        <f t="shared" si="13"/>
        <v>0</v>
      </c>
      <c r="AR16" s="413">
        <f t="shared" si="14"/>
        <v>0.20900900900900882</v>
      </c>
      <c r="AS16" s="412">
        <f t="shared" si="10"/>
        <v>1.3277003751052595E-4</v>
      </c>
      <c r="AT16" s="414">
        <f t="shared" si="11"/>
        <v>0.99999999999999967</v>
      </c>
      <c r="AU16" s="412">
        <f t="shared" si="5"/>
        <v>0</v>
      </c>
      <c r="AV16" s="413">
        <f t="shared" si="12"/>
        <v>0.26668018901362622</v>
      </c>
    </row>
    <row r="17" spans="1:48" ht="16.5" customHeight="1" thickBot="1" x14ac:dyDescent="0.3">
      <c r="A17" s="383">
        <v>9</v>
      </c>
      <c r="B17" s="384">
        <v>10860</v>
      </c>
      <c r="C17" s="385" t="s">
        <v>120</v>
      </c>
      <c r="D17" s="1490"/>
      <c r="E17" s="1491"/>
      <c r="F17" s="1491"/>
      <c r="G17" s="306">
        <f t="shared" si="15"/>
        <v>0</v>
      </c>
      <c r="H17" s="1496"/>
      <c r="I17" s="1497"/>
      <c r="J17" s="1497"/>
      <c r="K17" s="306">
        <f t="shared" si="16"/>
        <v>0</v>
      </c>
      <c r="L17" s="291"/>
      <c r="M17" s="292"/>
      <c r="N17" s="292"/>
      <c r="O17" s="306">
        <f t="shared" si="6"/>
        <v>0</v>
      </c>
      <c r="P17" s="291"/>
      <c r="Q17" s="292"/>
      <c r="R17" s="292"/>
      <c r="S17" s="306">
        <f t="shared" si="7"/>
        <v>0</v>
      </c>
      <c r="T17" s="291"/>
      <c r="U17" s="292"/>
      <c r="V17" s="292"/>
      <c r="W17" s="306">
        <f t="shared" si="8"/>
        <v>0</v>
      </c>
      <c r="X17" s="281"/>
      <c r="Y17" s="282"/>
      <c r="Z17" s="282"/>
      <c r="AA17" s="546">
        <f t="shared" si="9"/>
        <v>0</v>
      </c>
      <c r="AB17" s="291"/>
      <c r="AC17" s="292"/>
      <c r="AD17" s="292"/>
      <c r="AE17" s="306">
        <f t="shared" si="17"/>
        <v>0</v>
      </c>
      <c r="AF17" s="595"/>
      <c r="AG17" s="592"/>
      <c r="AH17" s="592"/>
      <c r="AI17" s="596">
        <f t="shared" si="18"/>
        <v>0</v>
      </c>
      <c r="AJ17" s="595"/>
      <c r="AK17" s="592"/>
      <c r="AL17" s="592"/>
      <c r="AM17" s="596">
        <f t="shared" si="19"/>
        <v>0</v>
      </c>
      <c r="AN17" s="423">
        <f t="shared" si="1"/>
        <v>0</v>
      </c>
      <c r="AO17" s="424">
        <f t="shared" si="2"/>
        <v>0</v>
      </c>
      <c r="AP17" s="425">
        <f>F17+J17+N17+R17+V17+Z17+AD17+AH17+AL17+0.001</f>
        <v>1E-3</v>
      </c>
      <c r="AQ17" s="412">
        <f t="shared" si="13"/>
        <v>0</v>
      </c>
      <c r="AR17" s="413">
        <f t="shared" si="14"/>
        <v>0.20900900900900882</v>
      </c>
      <c r="AS17" s="412">
        <f t="shared" si="10"/>
        <v>1.3277003751052595E-4</v>
      </c>
      <c r="AT17" s="414">
        <f t="shared" si="11"/>
        <v>0.99999999999999967</v>
      </c>
      <c r="AU17" s="412">
        <f t="shared" si="5"/>
        <v>0</v>
      </c>
      <c r="AV17" s="413">
        <f t="shared" si="12"/>
        <v>0.26668018901362622</v>
      </c>
    </row>
    <row r="18" spans="1:48" ht="16.5" customHeight="1" thickBot="1" x14ac:dyDescent="0.3">
      <c r="A18" s="402"/>
      <c r="B18" s="382"/>
      <c r="C18" s="370" t="s">
        <v>6</v>
      </c>
      <c r="D18" s="367">
        <f t="shared" ref="D18:AM18" si="20">SUM(D19:D30)</f>
        <v>3</v>
      </c>
      <c r="E18" s="368">
        <f t="shared" si="20"/>
        <v>12</v>
      </c>
      <c r="F18" s="368">
        <f t="shared" si="20"/>
        <v>41</v>
      </c>
      <c r="G18" s="369">
        <f t="shared" si="20"/>
        <v>6</v>
      </c>
      <c r="H18" s="367">
        <f t="shared" si="20"/>
        <v>0</v>
      </c>
      <c r="I18" s="368">
        <f t="shared" si="20"/>
        <v>2</v>
      </c>
      <c r="J18" s="368">
        <f t="shared" si="20"/>
        <v>7</v>
      </c>
      <c r="K18" s="369">
        <f t="shared" si="20"/>
        <v>4</v>
      </c>
      <c r="L18" s="367">
        <f t="shared" si="20"/>
        <v>0</v>
      </c>
      <c r="M18" s="368">
        <f t="shared" si="20"/>
        <v>0</v>
      </c>
      <c r="N18" s="368">
        <f t="shared" si="20"/>
        <v>0</v>
      </c>
      <c r="O18" s="369">
        <f t="shared" si="20"/>
        <v>0</v>
      </c>
      <c r="P18" s="367">
        <f t="shared" si="20"/>
        <v>0</v>
      </c>
      <c r="Q18" s="368">
        <f t="shared" si="20"/>
        <v>0</v>
      </c>
      <c r="R18" s="368">
        <f t="shared" si="20"/>
        <v>0</v>
      </c>
      <c r="S18" s="369">
        <f t="shared" si="20"/>
        <v>0</v>
      </c>
      <c r="T18" s="367">
        <f t="shared" si="20"/>
        <v>0</v>
      </c>
      <c r="U18" s="368">
        <f t="shared" si="20"/>
        <v>2</v>
      </c>
      <c r="V18" s="368">
        <f t="shared" si="20"/>
        <v>80</v>
      </c>
      <c r="W18" s="369">
        <f t="shared" si="20"/>
        <v>2</v>
      </c>
      <c r="X18" s="735">
        <f t="shared" si="20"/>
        <v>0</v>
      </c>
      <c r="Y18" s="737">
        <f t="shared" si="20"/>
        <v>0</v>
      </c>
      <c r="Z18" s="737">
        <f t="shared" si="20"/>
        <v>0</v>
      </c>
      <c r="AA18" s="741">
        <f t="shared" si="20"/>
        <v>0</v>
      </c>
      <c r="AB18" s="367">
        <f t="shared" si="20"/>
        <v>0</v>
      </c>
      <c r="AC18" s="368">
        <f t="shared" si="20"/>
        <v>0</v>
      </c>
      <c r="AD18" s="368">
        <f t="shared" si="20"/>
        <v>3</v>
      </c>
      <c r="AE18" s="369">
        <f t="shared" si="20"/>
        <v>1</v>
      </c>
      <c r="AF18" s="615">
        <f t="shared" si="20"/>
        <v>0</v>
      </c>
      <c r="AG18" s="616">
        <f t="shared" si="20"/>
        <v>0</v>
      </c>
      <c r="AH18" s="616">
        <f t="shared" si="20"/>
        <v>0</v>
      </c>
      <c r="AI18" s="617">
        <f t="shared" si="20"/>
        <v>0</v>
      </c>
      <c r="AJ18" s="615">
        <f t="shared" si="20"/>
        <v>0</v>
      </c>
      <c r="AK18" s="616">
        <f t="shared" si="20"/>
        <v>0</v>
      </c>
      <c r="AL18" s="616">
        <f t="shared" si="20"/>
        <v>0</v>
      </c>
      <c r="AM18" s="617">
        <f t="shared" si="20"/>
        <v>0</v>
      </c>
      <c r="AN18" s="100">
        <f t="shared" si="1"/>
        <v>3</v>
      </c>
      <c r="AO18" s="101">
        <f t="shared" si="2"/>
        <v>16</v>
      </c>
      <c r="AP18" s="206">
        <f t="shared" si="4"/>
        <v>131</v>
      </c>
      <c r="AQ18" s="69">
        <f>(G18+K18+O18+S18+W18+AA18+AE18+AI18+AM18)/$B$2/A30</f>
        <v>0.21666666666666667</v>
      </c>
      <c r="AR18" s="99"/>
      <c r="AS18" s="69">
        <f>AP18/$AP$125/A30</f>
        <v>1.4494062428232419</v>
      </c>
      <c r="AT18" s="74"/>
      <c r="AU18" s="69">
        <f t="shared" si="5"/>
        <v>0.14503816793893129</v>
      </c>
      <c r="AV18" s="99"/>
    </row>
    <row r="19" spans="1:48" ht="16.5" customHeight="1" x14ac:dyDescent="0.25">
      <c r="A19" s="383">
        <v>1</v>
      </c>
      <c r="B19" s="386">
        <v>20040</v>
      </c>
      <c r="C19" s="387" t="s">
        <v>85</v>
      </c>
      <c r="D19" s="1487">
        <v>0</v>
      </c>
      <c r="E19" s="1488">
        <v>0</v>
      </c>
      <c r="F19" s="1488">
        <v>3</v>
      </c>
      <c r="G19" s="293">
        <f t="shared" ref="G19:G30" si="21">IF(F19&gt;0,1,0)</f>
        <v>1</v>
      </c>
      <c r="H19" s="1498"/>
      <c r="I19" s="1499"/>
      <c r="J19" s="1499"/>
      <c r="K19" s="293">
        <f t="shared" si="16"/>
        <v>0</v>
      </c>
      <c r="L19" s="291"/>
      <c r="M19" s="292"/>
      <c r="N19" s="292"/>
      <c r="O19" s="293">
        <f t="shared" ref="O19:O30" si="22">IF(N19&gt;0,1,0)</f>
        <v>0</v>
      </c>
      <c r="P19" s="291"/>
      <c r="Q19" s="292"/>
      <c r="R19" s="292"/>
      <c r="S19" s="293">
        <f t="shared" ref="S19:S30" si="23">IF(R19&gt;0,1,0)</f>
        <v>0</v>
      </c>
      <c r="T19" s="1520"/>
      <c r="U19" s="1521"/>
      <c r="V19" s="1521"/>
      <c r="W19" s="293">
        <f t="shared" ref="W19:W30" si="24">IF(V19&gt;0,1,0)</f>
        <v>0</v>
      </c>
      <c r="X19" s="281"/>
      <c r="Y19" s="282"/>
      <c r="Z19" s="282"/>
      <c r="AA19" s="545">
        <f t="shared" ref="AA19:AA30" si="25">IF(Z19&gt;0,1,0)</f>
        <v>0</v>
      </c>
      <c r="AB19" s="1524"/>
      <c r="AC19" s="1525"/>
      <c r="AD19" s="1525"/>
      <c r="AE19" s="293">
        <f t="shared" si="17"/>
        <v>0</v>
      </c>
      <c r="AF19" s="595"/>
      <c r="AG19" s="592"/>
      <c r="AH19" s="592"/>
      <c r="AI19" s="618">
        <f t="shared" si="18"/>
        <v>0</v>
      </c>
      <c r="AJ19" s="595"/>
      <c r="AK19" s="592"/>
      <c r="AL19" s="592"/>
      <c r="AM19" s="618">
        <f t="shared" si="19"/>
        <v>0</v>
      </c>
      <c r="AN19" s="403">
        <f t="shared" si="1"/>
        <v>0</v>
      </c>
      <c r="AO19" s="404">
        <f t="shared" si="2"/>
        <v>0</v>
      </c>
      <c r="AP19" s="405">
        <f t="shared" si="4"/>
        <v>3</v>
      </c>
      <c r="AQ19" s="421">
        <f t="shared" si="13"/>
        <v>0.2</v>
      </c>
      <c r="AR19" s="420">
        <f t="shared" ref="AR19:AR30" si="26">$AQ$125</f>
        <v>0.20900900900900882</v>
      </c>
      <c r="AS19" s="421">
        <f t="shared" ref="AS19:AS30" si="27">AP19/$AP$125</f>
        <v>0.39831011253157789</v>
      </c>
      <c r="AT19" s="422">
        <f t="shared" ref="AT19:AT30" si="28">$AS$125</f>
        <v>0.99999999999999967</v>
      </c>
      <c r="AU19" s="421">
        <f t="shared" si="5"/>
        <v>0</v>
      </c>
      <c r="AV19" s="420">
        <f t="shared" ref="AV19:AV30" si="29">$AU$125</f>
        <v>0.26668018901362622</v>
      </c>
    </row>
    <row r="20" spans="1:48" ht="16.5" customHeight="1" x14ac:dyDescent="0.25">
      <c r="A20" s="383">
        <v>2</v>
      </c>
      <c r="B20" s="384">
        <v>20061</v>
      </c>
      <c r="C20" s="385" t="s">
        <v>86</v>
      </c>
      <c r="D20" s="1487">
        <v>0</v>
      </c>
      <c r="E20" s="1488">
        <v>4</v>
      </c>
      <c r="F20" s="1488">
        <v>10</v>
      </c>
      <c r="G20" s="306">
        <f t="shared" si="21"/>
        <v>1</v>
      </c>
      <c r="H20" s="1498">
        <v>0</v>
      </c>
      <c r="I20" s="1499">
        <v>1</v>
      </c>
      <c r="J20" s="1499">
        <v>2</v>
      </c>
      <c r="K20" s="306">
        <f t="shared" si="16"/>
        <v>1</v>
      </c>
      <c r="L20" s="291"/>
      <c r="M20" s="292"/>
      <c r="N20" s="292"/>
      <c r="O20" s="306">
        <f t="shared" si="22"/>
        <v>0</v>
      </c>
      <c r="P20" s="291"/>
      <c r="Q20" s="292"/>
      <c r="R20" s="292"/>
      <c r="S20" s="306">
        <f t="shared" si="23"/>
        <v>0</v>
      </c>
      <c r="T20" s="1520"/>
      <c r="U20" s="1521"/>
      <c r="V20" s="1521"/>
      <c r="W20" s="306">
        <f t="shared" si="24"/>
        <v>0</v>
      </c>
      <c r="X20" s="281"/>
      <c r="Y20" s="282"/>
      <c r="Z20" s="282"/>
      <c r="AA20" s="546">
        <f t="shared" si="25"/>
        <v>0</v>
      </c>
      <c r="AB20" s="1524"/>
      <c r="AC20" s="1525"/>
      <c r="AD20" s="1525"/>
      <c r="AE20" s="306">
        <f t="shared" si="17"/>
        <v>0</v>
      </c>
      <c r="AF20" s="595"/>
      <c r="AG20" s="592"/>
      <c r="AH20" s="592"/>
      <c r="AI20" s="596">
        <f t="shared" si="18"/>
        <v>0</v>
      </c>
      <c r="AJ20" s="595"/>
      <c r="AK20" s="592"/>
      <c r="AL20" s="592"/>
      <c r="AM20" s="596">
        <f t="shared" si="19"/>
        <v>0</v>
      </c>
      <c r="AN20" s="409">
        <f t="shared" si="1"/>
        <v>0</v>
      </c>
      <c r="AO20" s="410">
        <f t="shared" si="2"/>
        <v>5</v>
      </c>
      <c r="AP20" s="411">
        <f t="shared" si="4"/>
        <v>12</v>
      </c>
      <c r="AQ20" s="412">
        <f t="shared" si="13"/>
        <v>0.4</v>
      </c>
      <c r="AR20" s="413">
        <f t="shared" si="26"/>
        <v>0.20900900900900882</v>
      </c>
      <c r="AS20" s="412">
        <f t="shared" si="27"/>
        <v>1.5932404501263115</v>
      </c>
      <c r="AT20" s="414">
        <f t="shared" si="28"/>
        <v>0.99999999999999967</v>
      </c>
      <c r="AU20" s="412">
        <f t="shared" si="5"/>
        <v>0.41666666666666669</v>
      </c>
      <c r="AV20" s="413">
        <f t="shared" si="29"/>
        <v>0.26668018901362622</v>
      </c>
    </row>
    <row r="21" spans="1:48" ht="16.5" customHeight="1" x14ac:dyDescent="0.25">
      <c r="A21" s="383">
        <v>3</v>
      </c>
      <c r="B21" s="384">
        <v>21020</v>
      </c>
      <c r="C21" s="385" t="s">
        <v>90</v>
      </c>
      <c r="D21" s="1487"/>
      <c r="E21" s="1488"/>
      <c r="F21" s="1488"/>
      <c r="G21" s="306">
        <f>IF(F21&gt;0,1,0)</f>
        <v>0</v>
      </c>
      <c r="H21" s="1498">
        <v>0</v>
      </c>
      <c r="I21" s="1499">
        <v>1</v>
      </c>
      <c r="J21" s="1499">
        <v>1</v>
      </c>
      <c r="K21" s="306">
        <f>IF(J21&gt;0,1,0)</f>
        <v>1</v>
      </c>
      <c r="L21" s="281"/>
      <c r="M21" s="282"/>
      <c r="N21" s="282"/>
      <c r="O21" s="306">
        <f t="shared" si="22"/>
        <v>0</v>
      </c>
      <c r="P21" s="291"/>
      <c r="Q21" s="292"/>
      <c r="R21" s="292"/>
      <c r="S21" s="306">
        <f t="shared" si="23"/>
        <v>0</v>
      </c>
      <c r="T21" s="1520"/>
      <c r="U21" s="1521"/>
      <c r="V21" s="1521"/>
      <c r="W21" s="306">
        <f t="shared" si="24"/>
        <v>0</v>
      </c>
      <c r="X21" s="281"/>
      <c r="Y21" s="282"/>
      <c r="Z21" s="282"/>
      <c r="AA21" s="546">
        <f t="shared" si="25"/>
        <v>0</v>
      </c>
      <c r="AB21" s="1524">
        <v>0</v>
      </c>
      <c r="AC21" s="1525">
        <v>0</v>
      </c>
      <c r="AD21" s="1525">
        <v>3</v>
      </c>
      <c r="AE21" s="306">
        <f>IF(AD21&gt;0,1,0)</f>
        <v>1</v>
      </c>
      <c r="AF21" s="595"/>
      <c r="AG21" s="592"/>
      <c r="AH21" s="592"/>
      <c r="AI21" s="596">
        <f>IF(AH21&gt;0,1,0)</f>
        <v>0</v>
      </c>
      <c r="AJ21" s="595"/>
      <c r="AK21" s="592"/>
      <c r="AL21" s="592"/>
      <c r="AM21" s="596">
        <f>IF(AL21&gt;0,1,0)</f>
        <v>0</v>
      </c>
      <c r="AN21" s="409">
        <f t="shared" si="1"/>
        <v>0</v>
      </c>
      <c r="AO21" s="410">
        <f t="shared" si="2"/>
        <v>1</v>
      </c>
      <c r="AP21" s="411">
        <f t="shared" si="4"/>
        <v>4</v>
      </c>
      <c r="AQ21" s="412">
        <f t="shared" si="13"/>
        <v>0.4</v>
      </c>
      <c r="AR21" s="413">
        <f t="shared" si="26"/>
        <v>0.20900900900900882</v>
      </c>
      <c r="AS21" s="412">
        <f t="shared" si="27"/>
        <v>0.53108015004210385</v>
      </c>
      <c r="AT21" s="414">
        <f t="shared" si="28"/>
        <v>0.99999999999999967</v>
      </c>
      <c r="AU21" s="412">
        <f>(AN21+AO21)/AP21</f>
        <v>0.25</v>
      </c>
      <c r="AV21" s="413">
        <f t="shared" si="29"/>
        <v>0.26668018901362622</v>
      </c>
    </row>
    <row r="22" spans="1:48" ht="16.5" customHeight="1" x14ac:dyDescent="0.25">
      <c r="A22" s="383">
        <v>4</v>
      </c>
      <c r="B22" s="384">
        <v>20060</v>
      </c>
      <c r="C22" s="385" t="s">
        <v>96</v>
      </c>
      <c r="D22" s="1487">
        <v>2</v>
      </c>
      <c r="E22" s="1489">
        <v>6</v>
      </c>
      <c r="F22" s="1488">
        <v>24</v>
      </c>
      <c r="G22" s="306">
        <f>IF(F22&gt;0,1,0)</f>
        <v>1</v>
      </c>
      <c r="H22" s="1498"/>
      <c r="I22" s="1499"/>
      <c r="J22" s="1499"/>
      <c r="K22" s="306">
        <f>IF(J22&gt;0,1,0)</f>
        <v>0</v>
      </c>
      <c r="L22" s="281"/>
      <c r="M22" s="282"/>
      <c r="N22" s="282"/>
      <c r="O22" s="306">
        <f t="shared" si="22"/>
        <v>0</v>
      </c>
      <c r="P22" s="291"/>
      <c r="Q22" s="292"/>
      <c r="R22" s="292"/>
      <c r="S22" s="306">
        <f t="shared" si="23"/>
        <v>0</v>
      </c>
      <c r="T22" s="1520"/>
      <c r="U22" s="1521"/>
      <c r="V22" s="1521"/>
      <c r="W22" s="306">
        <f t="shared" si="24"/>
        <v>0</v>
      </c>
      <c r="X22" s="281"/>
      <c r="Y22" s="282"/>
      <c r="Z22" s="282"/>
      <c r="AA22" s="546">
        <f t="shared" si="25"/>
        <v>0</v>
      </c>
      <c r="AB22" s="1524"/>
      <c r="AC22" s="1525"/>
      <c r="AD22" s="1525"/>
      <c r="AE22" s="306">
        <f>IF(AD22&gt;0,1,0)</f>
        <v>0</v>
      </c>
      <c r="AF22" s="595"/>
      <c r="AG22" s="592"/>
      <c r="AH22" s="592"/>
      <c r="AI22" s="596">
        <f>IF(AH22&gt;0,1,0)</f>
        <v>0</v>
      </c>
      <c r="AJ22" s="595"/>
      <c r="AK22" s="592"/>
      <c r="AL22" s="592"/>
      <c r="AM22" s="596">
        <f>IF(AL22&gt;0,1,0)</f>
        <v>0</v>
      </c>
      <c r="AN22" s="409">
        <f t="shared" si="1"/>
        <v>2</v>
      </c>
      <c r="AO22" s="410">
        <f t="shared" si="2"/>
        <v>6</v>
      </c>
      <c r="AP22" s="411">
        <f t="shared" si="4"/>
        <v>24</v>
      </c>
      <c r="AQ22" s="412">
        <f t="shared" si="13"/>
        <v>0.2</v>
      </c>
      <c r="AR22" s="413">
        <f t="shared" si="26"/>
        <v>0.20900900900900882</v>
      </c>
      <c r="AS22" s="412">
        <f t="shared" si="27"/>
        <v>3.1864809002526231</v>
      </c>
      <c r="AT22" s="414">
        <f t="shared" si="28"/>
        <v>0.99999999999999967</v>
      </c>
      <c r="AU22" s="412">
        <f>(AN22+AO22)/AP22</f>
        <v>0.33333333333333331</v>
      </c>
      <c r="AV22" s="413">
        <f t="shared" si="29"/>
        <v>0.26668018901362622</v>
      </c>
    </row>
    <row r="23" spans="1:48" ht="16.5" customHeight="1" x14ac:dyDescent="0.25">
      <c r="A23" s="383">
        <v>5</v>
      </c>
      <c r="B23" s="384">
        <v>20400</v>
      </c>
      <c r="C23" s="385" t="s">
        <v>88</v>
      </c>
      <c r="D23" s="1487">
        <v>1</v>
      </c>
      <c r="E23" s="1488">
        <v>0</v>
      </c>
      <c r="F23" s="1488">
        <v>2</v>
      </c>
      <c r="G23" s="306">
        <f t="shared" si="21"/>
        <v>1</v>
      </c>
      <c r="H23" s="1498">
        <v>0</v>
      </c>
      <c r="I23" s="1499">
        <v>0</v>
      </c>
      <c r="J23" s="1499">
        <v>3</v>
      </c>
      <c r="K23" s="306">
        <f t="shared" si="16"/>
        <v>1</v>
      </c>
      <c r="L23" s="281"/>
      <c r="M23" s="282"/>
      <c r="N23" s="282"/>
      <c r="O23" s="306">
        <f t="shared" si="22"/>
        <v>0</v>
      </c>
      <c r="P23" s="291"/>
      <c r="Q23" s="292"/>
      <c r="R23" s="292"/>
      <c r="S23" s="306">
        <f t="shared" si="23"/>
        <v>0</v>
      </c>
      <c r="T23" s="1520"/>
      <c r="U23" s="1521"/>
      <c r="V23" s="1521"/>
      <c r="W23" s="306">
        <f t="shared" si="24"/>
        <v>0</v>
      </c>
      <c r="X23" s="281"/>
      <c r="Y23" s="282"/>
      <c r="Z23" s="282"/>
      <c r="AA23" s="546">
        <f t="shared" si="25"/>
        <v>0</v>
      </c>
      <c r="AB23" s="1524"/>
      <c r="AC23" s="1525"/>
      <c r="AD23" s="1525"/>
      <c r="AE23" s="306">
        <f t="shared" si="17"/>
        <v>0</v>
      </c>
      <c r="AF23" s="595"/>
      <c r="AG23" s="592"/>
      <c r="AH23" s="592"/>
      <c r="AI23" s="596">
        <f t="shared" si="18"/>
        <v>0</v>
      </c>
      <c r="AJ23" s="595"/>
      <c r="AK23" s="592"/>
      <c r="AL23" s="592"/>
      <c r="AM23" s="596">
        <f t="shared" si="19"/>
        <v>0</v>
      </c>
      <c r="AN23" s="409">
        <f t="shared" si="1"/>
        <v>1</v>
      </c>
      <c r="AO23" s="410">
        <f t="shared" si="2"/>
        <v>0</v>
      </c>
      <c r="AP23" s="411">
        <f t="shared" si="4"/>
        <v>5</v>
      </c>
      <c r="AQ23" s="412">
        <f t="shared" si="13"/>
        <v>0.4</v>
      </c>
      <c r="AR23" s="413">
        <f t="shared" si="26"/>
        <v>0.20900900900900882</v>
      </c>
      <c r="AS23" s="412">
        <f t="shared" si="27"/>
        <v>0.66385018755262981</v>
      </c>
      <c r="AT23" s="414">
        <f t="shared" si="28"/>
        <v>0.99999999999999967</v>
      </c>
      <c r="AU23" s="412">
        <f t="shared" si="5"/>
        <v>0.2</v>
      </c>
      <c r="AV23" s="413">
        <f t="shared" si="29"/>
        <v>0.26668018901362622</v>
      </c>
    </row>
    <row r="24" spans="1:48" ht="16.5" customHeight="1" x14ac:dyDescent="0.25">
      <c r="A24" s="383">
        <v>6</v>
      </c>
      <c r="B24" s="384">
        <v>20080</v>
      </c>
      <c r="C24" s="385" t="s">
        <v>87</v>
      </c>
      <c r="D24" s="1487"/>
      <c r="E24" s="1488"/>
      <c r="F24" s="1488"/>
      <c r="G24" s="306">
        <f>IF(F24&gt;0,1,0)</f>
        <v>0</v>
      </c>
      <c r="H24" s="1498">
        <v>0</v>
      </c>
      <c r="I24" s="1499">
        <v>0</v>
      </c>
      <c r="J24" s="1499">
        <v>1</v>
      </c>
      <c r="K24" s="306">
        <f>IF(J24&gt;0,1,0)</f>
        <v>1</v>
      </c>
      <c r="L24" s="281"/>
      <c r="M24" s="282"/>
      <c r="N24" s="282"/>
      <c r="O24" s="306">
        <f t="shared" si="22"/>
        <v>0</v>
      </c>
      <c r="P24" s="291"/>
      <c r="Q24" s="292"/>
      <c r="R24" s="292"/>
      <c r="S24" s="306">
        <f t="shared" si="23"/>
        <v>0</v>
      </c>
      <c r="T24" s="1520">
        <v>0</v>
      </c>
      <c r="U24" s="1521">
        <v>2</v>
      </c>
      <c r="V24" s="1521">
        <v>61</v>
      </c>
      <c r="W24" s="306">
        <f t="shared" si="24"/>
        <v>1</v>
      </c>
      <c r="X24" s="281"/>
      <c r="Y24" s="282"/>
      <c r="Z24" s="282"/>
      <c r="AA24" s="546">
        <f t="shared" si="25"/>
        <v>0</v>
      </c>
      <c r="AB24" s="1524"/>
      <c r="AC24" s="1525"/>
      <c r="AD24" s="1525"/>
      <c r="AE24" s="306">
        <f>IF(AD24&gt;0,1,0)</f>
        <v>0</v>
      </c>
      <c r="AF24" s="595"/>
      <c r="AG24" s="592"/>
      <c r="AH24" s="592"/>
      <c r="AI24" s="596">
        <f>IF(AH24&gt;0,1,0)</f>
        <v>0</v>
      </c>
      <c r="AJ24" s="595"/>
      <c r="AK24" s="592"/>
      <c r="AL24" s="592"/>
      <c r="AM24" s="596">
        <f>IF(AL24&gt;0,1,0)</f>
        <v>0</v>
      </c>
      <c r="AN24" s="409">
        <f t="shared" si="1"/>
        <v>0</v>
      </c>
      <c r="AO24" s="410">
        <f t="shared" si="2"/>
        <v>2</v>
      </c>
      <c r="AP24" s="411">
        <f>F24+J24+N24+R24+V24+Z24+AD24+AH24+AL24</f>
        <v>62</v>
      </c>
      <c r="AQ24" s="412">
        <f t="shared" si="13"/>
        <v>0.4</v>
      </c>
      <c r="AR24" s="413">
        <f t="shared" si="26"/>
        <v>0.20900900900900882</v>
      </c>
      <c r="AS24" s="412">
        <f t="shared" si="27"/>
        <v>8.2317423256526094</v>
      </c>
      <c r="AT24" s="414">
        <f t="shared" si="28"/>
        <v>0.99999999999999967</v>
      </c>
      <c r="AU24" s="412">
        <f>(AN24+AO24)/AP24</f>
        <v>3.2258064516129031E-2</v>
      </c>
      <c r="AV24" s="413">
        <f t="shared" si="29"/>
        <v>0.26668018901362622</v>
      </c>
    </row>
    <row r="25" spans="1:48" ht="16.5" customHeight="1" x14ac:dyDescent="0.25">
      <c r="A25" s="383">
        <v>7</v>
      </c>
      <c r="B25" s="384">
        <v>20460</v>
      </c>
      <c r="C25" s="385" t="s">
        <v>15</v>
      </c>
      <c r="D25" s="1487"/>
      <c r="E25" s="1488"/>
      <c r="F25" s="1488"/>
      <c r="G25" s="306">
        <f t="shared" si="21"/>
        <v>0</v>
      </c>
      <c r="H25" s="1498"/>
      <c r="I25" s="1499"/>
      <c r="J25" s="1499"/>
      <c r="K25" s="306">
        <f t="shared" si="16"/>
        <v>0</v>
      </c>
      <c r="L25" s="281"/>
      <c r="M25" s="282"/>
      <c r="N25" s="282"/>
      <c r="O25" s="306">
        <f t="shared" si="22"/>
        <v>0</v>
      </c>
      <c r="P25" s="291"/>
      <c r="Q25" s="292"/>
      <c r="R25" s="292"/>
      <c r="S25" s="306">
        <f t="shared" si="23"/>
        <v>0</v>
      </c>
      <c r="T25" s="1520"/>
      <c r="U25" s="1521"/>
      <c r="V25" s="1521"/>
      <c r="W25" s="306">
        <f t="shared" si="24"/>
        <v>0</v>
      </c>
      <c r="X25" s="281"/>
      <c r="Y25" s="282"/>
      <c r="Z25" s="282"/>
      <c r="AA25" s="546">
        <f t="shared" si="25"/>
        <v>0</v>
      </c>
      <c r="AB25" s="1524"/>
      <c r="AC25" s="1525"/>
      <c r="AD25" s="1525"/>
      <c r="AE25" s="306">
        <f t="shared" si="17"/>
        <v>0</v>
      </c>
      <c r="AF25" s="595"/>
      <c r="AG25" s="592"/>
      <c r="AH25" s="592"/>
      <c r="AI25" s="596">
        <f t="shared" si="18"/>
        <v>0</v>
      </c>
      <c r="AJ25" s="595"/>
      <c r="AK25" s="592"/>
      <c r="AL25" s="592"/>
      <c r="AM25" s="596">
        <f t="shared" si="19"/>
        <v>0</v>
      </c>
      <c r="AN25" s="409">
        <f t="shared" si="1"/>
        <v>0</v>
      </c>
      <c r="AO25" s="410">
        <f t="shared" si="2"/>
        <v>0</v>
      </c>
      <c r="AP25" s="411">
        <f>F25+J25+N25+R25+V25+Z25+AD25+AH25+AL25+0.001</f>
        <v>1E-3</v>
      </c>
      <c r="AQ25" s="412">
        <f t="shared" si="13"/>
        <v>0</v>
      </c>
      <c r="AR25" s="413">
        <f t="shared" si="26"/>
        <v>0.20900900900900882</v>
      </c>
      <c r="AS25" s="412">
        <f t="shared" si="27"/>
        <v>1.3277003751052595E-4</v>
      </c>
      <c r="AT25" s="414">
        <f t="shared" si="28"/>
        <v>0.99999999999999967</v>
      </c>
      <c r="AU25" s="412">
        <f t="shared" si="5"/>
        <v>0</v>
      </c>
      <c r="AV25" s="413">
        <f t="shared" si="29"/>
        <v>0.26668018901362622</v>
      </c>
    </row>
    <row r="26" spans="1:48" ht="16.5" customHeight="1" x14ac:dyDescent="0.25">
      <c r="A26" s="383">
        <v>8</v>
      </c>
      <c r="B26" s="384">
        <v>20550</v>
      </c>
      <c r="C26" s="385" t="s">
        <v>89</v>
      </c>
      <c r="D26" s="1487"/>
      <c r="E26" s="1488"/>
      <c r="F26" s="1488"/>
      <c r="G26" s="306">
        <f t="shared" si="21"/>
        <v>0</v>
      </c>
      <c r="H26" s="1498"/>
      <c r="I26" s="1499"/>
      <c r="J26" s="1499"/>
      <c r="K26" s="306">
        <f t="shared" si="16"/>
        <v>0</v>
      </c>
      <c r="L26" s="281"/>
      <c r="M26" s="282"/>
      <c r="N26" s="282"/>
      <c r="O26" s="306">
        <f t="shared" si="22"/>
        <v>0</v>
      </c>
      <c r="P26" s="291"/>
      <c r="Q26" s="292"/>
      <c r="R26" s="292"/>
      <c r="S26" s="306">
        <f t="shared" si="23"/>
        <v>0</v>
      </c>
      <c r="T26" s="1520">
        <v>0</v>
      </c>
      <c r="U26" s="1521">
        <v>0</v>
      </c>
      <c r="V26" s="1521">
        <v>19</v>
      </c>
      <c r="W26" s="306">
        <f t="shared" si="24"/>
        <v>1</v>
      </c>
      <c r="X26" s="281"/>
      <c r="Y26" s="282"/>
      <c r="Z26" s="282"/>
      <c r="AA26" s="546">
        <f t="shared" si="25"/>
        <v>0</v>
      </c>
      <c r="AB26" s="1524"/>
      <c r="AC26" s="1525"/>
      <c r="AD26" s="1525"/>
      <c r="AE26" s="306">
        <f t="shared" si="17"/>
        <v>0</v>
      </c>
      <c r="AF26" s="595"/>
      <c r="AG26" s="592"/>
      <c r="AH26" s="592"/>
      <c r="AI26" s="596">
        <f t="shared" si="18"/>
        <v>0</v>
      </c>
      <c r="AJ26" s="595"/>
      <c r="AK26" s="592"/>
      <c r="AL26" s="592"/>
      <c r="AM26" s="596">
        <f t="shared" si="19"/>
        <v>0</v>
      </c>
      <c r="AN26" s="409">
        <f t="shared" si="1"/>
        <v>0</v>
      </c>
      <c r="AO26" s="410">
        <f t="shared" si="2"/>
        <v>0</v>
      </c>
      <c r="AP26" s="411">
        <f t="shared" si="4"/>
        <v>19</v>
      </c>
      <c r="AQ26" s="412">
        <f t="shared" si="13"/>
        <v>0.2</v>
      </c>
      <c r="AR26" s="413">
        <f t="shared" si="26"/>
        <v>0.20900900900900882</v>
      </c>
      <c r="AS26" s="412">
        <f t="shared" si="27"/>
        <v>2.5226307126999932</v>
      </c>
      <c r="AT26" s="414">
        <f t="shared" si="28"/>
        <v>0.99999999999999967</v>
      </c>
      <c r="AU26" s="412">
        <f t="shared" si="5"/>
        <v>0</v>
      </c>
      <c r="AV26" s="413">
        <f t="shared" si="29"/>
        <v>0.26668018901362622</v>
      </c>
    </row>
    <row r="27" spans="1:48" ht="16.5" customHeight="1" x14ac:dyDescent="0.25">
      <c r="A27" s="383">
        <v>9</v>
      </c>
      <c r="B27" s="384">
        <v>20630</v>
      </c>
      <c r="C27" s="385" t="s">
        <v>17</v>
      </c>
      <c r="D27" s="1487"/>
      <c r="E27" s="1488"/>
      <c r="F27" s="1488"/>
      <c r="G27" s="306">
        <f t="shared" si="21"/>
        <v>0</v>
      </c>
      <c r="H27" s="1498"/>
      <c r="I27" s="1499"/>
      <c r="J27" s="1499"/>
      <c r="K27" s="306">
        <f t="shared" si="16"/>
        <v>0</v>
      </c>
      <c r="L27" s="291"/>
      <c r="M27" s="292"/>
      <c r="N27" s="292"/>
      <c r="O27" s="306">
        <f t="shared" si="22"/>
        <v>0</v>
      </c>
      <c r="P27" s="291"/>
      <c r="Q27" s="292"/>
      <c r="R27" s="292"/>
      <c r="S27" s="306">
        <f t="shared" si="23"/>
        <v>0</v>
      </c>
      <c r="T27" s="1520"/>
      <c r="U27" s="1521"/>
      <c r="V27" s="1521"/>
      <c r="W27" s="306">
        <f t="shared" si="24"/>
        <v>0</v>
      </c>
      <c r="X27" s="281"/>
      <c r="Y27" s="282"/>
      <c r="Z27" s="282"/>
      <c r="AA27" s="546">
        <f t="shared" si="25"/>
        <v>0</v>
      </c>
      <c r="AB27" s="1524"/>
      <c r="AC27" s="1525"/>
      <c r="AD27" s="1525"/>
      <c r="AE27" s="306">
        <f t="shared" si="17"/>
        <v>0</v>
      </c>
      <c r="AF27" s="595"/>
      <c r="AG27" s="592"/>
      <c r="AH27" s="592"/>
      <c r="AI27" s="596">
        <f t="shared" si="18"/>
        <v>0</v>
      </c>
      <c r="AJ27" s="595"/>
      <c r="AK27" s="592"/>
      <c r="AL27" s="592"/>
      <c r="AM27" s="596">
        <f t="shared" si="19"/>
        <v>0</v>
      </c>
      <c r="AN27" s="409">
        <f t="shared" si="1"/>
        <v>0</v>
      </c>
      <c r="AO27" s="410">
        <f t="shared" si="2"/>
        <v>0</v>
      </c>
      <c r="AP27" s="411">
        <f>F27+J27+N27+R27+V27+Z27+AD27+AH27+AL27+0.001</f>
        <v>1E-3</v>
      </c>
      <c r="AQ27" s="412">
        <f t="shared" si="13"/>
        <v>0</v>
      </c>
      <c r="AR27" s="413">
        <f t="shared" si="26"/>
        <v>0.20900900900900882</v>
      </c>
      <c r="AS27" s="412">
        <f t="shared" si="27"/>
        <v>1.3277003751052595E-4</v>
      </c>
      <c r="AT27" s="414">
        <f t="shared" si="28"/>
        <v>0.99999999999999967</v>
      </c>
      <c r="AU27" s="412">
        <f t="shared" si="5"/>
        <v>0</v>
      </c>
      <c r="AV27" s="413">
        <f t="shared" si="29"/>
        <v>0.26668018901362622</v>
      </c>
    </row>
    <row r="28" spans="1:48" ht="16.5" customHeight="1" x14ac:dyDescent="0.25">
      <c r="A28" s="383">
        <v>10</v>
      </c>
      <c r="B28" s="384">
        <v>20810</v>
      </c>
      <c r="C28" s="385" t="s">
        <v>18</v>
      </c>
      <c r="D28" s="1487"/>
      <c r="E28" s="1488"/>
      <c r="F28" s="1488"/>
      <c r="G28" s="306">
        <f t="shared" si="21"/>
        <v>0</v>
      </c>
      <c r="H28" s="1498"/>
      <c r="I28" s="1499"/>
      <c r="J28" s="1499"/>
      <c r="K28" s="306">
        <f t="shared" si="16"/>
        <v>0</v>
      </c>
      <c r="L28" s="291"/>
      <c r="M28" s="292"/>
      <c r="N28" s="292"/>
      <c r="O28" s="306">
        <f t="shared" si="22"/>
        <v>0</v>
      </c>
      <c r="P28" s="291"/>
      <c r="Q28" s="292"/>
      <c r="R28" s="292"/>
      <c r="S28" s="306">
        <f t="shared" si="23"/>
        <v>0</v>
      </c>
      <c r="T28" s="1520"/>
      <c r="U28" s="1521"/>
      <c r="V28" s="1521"/>
      <c r="W28" s="306">
        <f t="shared" si="24"/>
        <v>0</v>
      </c>
      <c r="X28" s="281"/>
      <c r="Y28" s="282"/>
      <c r="Z28" s="282"/>
      <c r="AA28" s="546">
        <f t="shared" si="25"/>
        <v>0</v>
      </c>
      <c r="AB28" s="1524"/>
      <c r="AC28" s="1525"/>
      <c r="AD28" s="1525"/>
      <c r="AE28" s="306">
        <f t="shared" si="17"/>
        <v>0</v>
      </c>
      <c r="AF28" s="595"/>
      <c r="AG28" s="592"/>
      <c r="AH28" s="592"/>
      <c r="AI28" s="596">
        <f t="shared" si="18"/>
        <v>0</v>
      </c>
      <c r="AJ28" s="595"/>
      <c r="AK28" s="592"/>
      <c r="AL28" s="592"/>
      <c r="AM28" s="596">
        <f t="shared" si="19"/>
        <v>0</v>
      </c>
      <c r="AN28" s="409">
        <f t="shared" si="1"/>
        <v>0</v>
      </c>
      <c r="AO28" s="410">
        <f t="shared" si="2"/>
        <v>0</v>
      </c>
      <c r="AP28" s="411">
        <f>F28+J28+N28+R28+V28+Z28+AD28+AH28+AL28+0.001</f>
        <v>1E-3</v>
      </c>
      <c r="AQ28" s="412">
        <f t="shared" si="13"/>
        <v>0</v>
      </c>
      <c r="AR28" s="413">
        <f t="shared" si="26"/>
        <v>0.20900900900900882</v>
      </c>
      <c r="AS28" s="412">
        <f t="shared" si="27"/>
        <v>1.3277003751052595E-4</v>
      </c>
      <c r="AT28" s="414">
        <f t="shared" si="28"/>
        <v>0.99999999999999967</v>
      </c>
      <c r="AU28" s="412">
        <f t="shared" si="5"/>
        <v>0</v>
      </c>
      <c r="AV28" s="413">
        <f t="shared" si="29"/>
        <v>0.26668018901362622</v>
      </c>
    </row>
    <row r="29" spans="1:48" ht="16.5" customHeight="1" x14ac:dyDescent="0.25">
      <c r="A29" s="383">
        <v>11</v>
      </c>
      <c r="B29" s="384">
        <v>20900</v>
      </c>
      <c r="C29" s="385" t="s">
        <v>9</v>
      </c>
      <c r="D29" s="1487">
        <v>0</v>
      </c>
      <c r="E29" s="1488">
        <v>1</v>
      </c>
      <c r="F29" s="1488">
        <v>1</v>
      </c>
      <c r="G29" s="306">
        <f t="shared" si="21"/>
        <v>1</v>
      </c>
      <c r="H29" s="1498"/>
      <c r="I29" s="1499"/>
      <c r="J29" s="1499"/>
      <c r="K29" s="306">
        <f t="shared" si="16"/>
        <v>0</v>
      </c>
      <c r="L29" s="291"/>
      <c r="M29" s="292"/>
      <c r="N29" s="292"/>
      <c r="O29" s="306">
        <f t="shared" si="22"/>
        <v>0</v>
      </c>
      <c r="P29" s="291"/>
      <c r="Q29" s="292"/>
      <c r="R29" s="292"/>
      <c r="S29" s="306">
        <f t="shared" si="23"/>
        <v>0</v>
      </c>
      <c r="T29" s="1520"/>
      <c r="U29" s="1521"/>
      <c r="V29" s="1521"/>
      <c r="W29" s="306">
        <f t="shared" si="24"/>
        <v>0</v>
      </c>
      <c r="X29" s="281"/>
      <c r="Y29" s="282"/>
      <c r="Z29" s="282"/>
      <c r="AA29" s="546">
        <f t="shared" si="25"/>
        <v>0</v>
      </c>
      <c r="AB29" s="1524"/>
      <c r="AC29" s="1525"/>
      <c r="AD29" s="1525"/>
      <c r="AE29" s="306">
        <f t="shared" si="17"/>
        <v>0</v>
      </c>
      <c r="AF29" s="595"/>
      <c r="AG29" s="592"/>
      <c r="AH29" s="592"/>
      <c r="AI29" s="596">
        <f t="shared" si="18"/>
        <v>0</v>
      </c>
      <c r="AJ29" s="595"/>
      <c r="AK29" s="592"/>
      <c r="AL29" s="592"/>
      <c r="AM29" s="596">
        <f t="shared" si="19"/>
        <v>0</v>
      </c>
      <c r="AN29" s="409">
        <f t="shared" si="1"/>
        <v>0</v>
      </c>
      <c r="AO29" s="410">
        <f t="shared" si="2"/>
        <v>1</v>
      </c>
      <c r="AP29" s="411">
        <f t="shared" si="4"/>
        <v>1</v>
      </c>
      <c r="AQ29" s="412">
        <f t="shared" si="13"/>
        <v>0.2</v>
      </c>
      <c r="AR29" s="413">
        <f t="shared" si="26"/>
        <v>0.20900900900900882</v>
      </c>
      <c r="AS29" s="412">
        <f t="shared" si="27"/>
        <v>0.13277003751052596</v>
      </c>
      <c r="AT29" s="414">
        <f t="shared" si="28"/>
        <v>0.99999999999999967</v>
      </c>
      <c r="AU29" s="412">
        <f t="shared" si="5"/>
        <v>1</v>
      </c>
      <c r="AV29" s="413">
        <f t="shared" si="29"/>
        <v>0.26668018901362622</v>
      </c>
    </row>
    <row r="30" spans="1:48" ht="16.5" customHeight="1" thickBot="1" x14ac:dyDescent="0.3">
      <c r="A30" s="383">
        <v>12</v>
      </c>
      <c r="B30" s="388">
        <v>21350</v>
      </c>
      <c r="C30" s="389" t="s">
        <v>19</v>
      </c>
      <c r="D30" s="1487">
        <v>0</v>
      </c>
      <c r="E30" s="1488">
        <v>1</v>
      </c>
      <c r="F30" s="1488">
        <v>1</v>
      </c>
      <c r="G30" s="318">
        <f t="shared" si="21"/>
        <v>1</v>
      </c>
      <c r="H30" s="1498"/>
      <c r="I30" s="1499"/>
      <c r="J30" s="1499"/>
      <c r="K30" s="318">
        <f t="shared" si="16"/>
        <v>0</v>
      </c>
      <c r="L30" s="291"/>
      <c r="M30" s="292"/>
      <c r="N30" s="292"/>
      <c r="O30" s="318">
        <f t="shared" si="22"/>
        <v>0</v>
      </c>
      <c r="P30" s="291"/>
      <c r="Q30" s="292"/>
      <c r="R30" s="292"/>
      <c r="S30" s="318">
        <f t="shared" si="23"/>
        <v>0</v>
      </c>
      <c r="T30" s="1520"/>
      <c r="U30" s="1521"/>
      <c r="V30" s="1521"/>
      <c r="W30" s="318">
        <f t="shared" si="24"/>
        <v>0</v>
      </c>
      <c r="X30" s="281"/>
      <c r="Y30" s="282"/>
      <c r="Z30" s="282"/>
      <c r="AA30" s="547">
        <f t="shared" si="25"/>
        <v>0</v>
      </c>
      <c r="AB30" s="291"/>
      <c r="AC30" s="292"/>
      <c r="AD30" s="292"/>
      <c r="AE30" s="318">
        <f t="shared" si="17"/>
        <v>0</v>
      </c>
      <c r="AF30" s="595"/>
      <c r="AG30" s="592"/>
      <c r="AH30" s="592"/>
      <c r="AI30" s="624">
        <f t="shared" si="18"/>
        <v>0</v>
      </c>
      <c r="AJ30" s="595"/>
      <c r="AK30" s="592"/>
      <c r="AL30" s="592"/>
      <c r="AM30" s="624">
        <f t="shared" si="19"/>
        <v>0</v>
      </c>
      <c r="AN30" s="423">
        <f t="shared" si="1"/>
        <v>0</v>
      </c>
      <c r="AO30" s="424">
        <f t="shared" si="2"/>
        <v>1</v>
      </c>
      <c r="AP30" s="425">
        <f>F30+J30+N30+R30+V30+Z30+AD30+AH30+AL30</f>
        <v>1</v>
      </c>
      <c r="AQ30" s="426">
        <f t="shared" si="13"/>
        <v>0.2</v>
      </c>
      <c r="AR30" s="427">
        <f t="shared" si="26"/>
        <v>0.20900900900900882</v>
      </c>
      <c r="AS30" s="426">
        <f t="shared" si="27"/>
        <v>0.13277003751052596</v>
      </c>
      <c r="AT30" s="428">
        <f t="shared" si="28"/>
        <v>0.99999999999999967</v>
      </c>
      <c r="AU30" s="426">
        <f t="shared" si="5"/>
        <v>1</v>
      </c>
      <c r="AV30" s="427">
        <f t="shared" si="29"/>
        <v>0.26668018901362622</v>
      </c>
    </row>
    <row r="31" spans="1:48" ht="16.5" customHeight="1" thickBot="1" x14ac:dyDescent="0.3">
      <c r="A31" s="379"/>
      <c r="B31" s="382"/>
      <c r="C31" s="370" t="s">
        <v>20</v>
      </c>
      <c r="D31" s="367">
        <f t="shared" ref="D31:AM31" si="30">SUM(D32:D48)</f>
        <v>4</v>
      </c>
      <c r="E31" s="368">
        <f t="shared" si="30"/>
        <v>5</v>
      </c>
      <c r="F31" s="368">
        <f t="shared" si="30"/>
        <v>19</v>
      </c>
      <c r="G31" s="369">
        <f t="shared" si="30"/>
        <v>7</v>
      </c>
      <c r="H31" s="367">
        <f t="shared" si="30"/>
        <v>0</v>
      </c>
      <c r="I31" s="368">
        <f t="shared" si="30"/>
        <v>1</v>
      </c>
      <c r="J31" s="368">
        <f t="shared" si="30"/>
        <v>5</v>
      </c>
      <c r="K31" s="369">
        <f t="shared" si="30"/>
        <v>4</v>
      </c>
      <c r="L31" s="367">
        <f t="shared" si="30"/>
        <v>0</v>
      </c>
      <c r="M31" s="368">
        <f t="shared" si="30"/>
        <v>0</v>
      </c>
      <c r="N31" s="368">
        <f t="shared" si="30"/>
        <v>0</v>
      </c>
      <c r="O31" s="369">
        <f t="shared" si="30"/>
        <v>0</v>
      </c>
      <c r="P31" s="367">
        <f t="shared" si="30"/>
        <v>0</v>
      </c>
      <c r="Q31" s="368">
        <f t="shared" si="30"/>
        <v>0</v>
      </c>
      <c r="R31" s="368">
        <f t="shared" si="30"/>
        <v>0</v>
      </c>
      <c r="S31" s="369">
        <f t="shared" si="30"/>
        <v>0</v>
      </c>
      <c r="T31" s="367">
        <f t="shared" si="30"/>
        <v>0</v>
      </c>
      <c r="U31" s="368">
        <f t="shared" si="30"/>
        <v>0</v>
      </c>
      <c r="V31" s="368">
        <f t="shared" si="30"/>
        <v>0</v>
      </c>
      <c r="W31" s="369">
        <f t="shared" si="30"/>
        <v>0</v>
      </c>
      <c r="X31" s="735">
        <f t="shared" si="30"/>
        <v>0</v>
      </c>
      <c r="Y31" s="737">
        <f t="shared" si="30"/>
        <v>0</v>
      </c>
      <c r="Z31" s="737">
        <f t="shared" si="30"/>
        <v>0</v>
      </c>
      <c r="AA31" s="741">
        <f t="shared" si="30"/>
        <v>0</v>
      </c>
      <c r="AB31" s="367">
        <f t="shared" si="30"/>
        <v>0</v>
      </c>
      <c r="AC31" s="368">
        <f t="shared" si="30"/>
        <v>3</v>
      </c>
      <c r="AD31" s="368">
        <f t="shared" si="30"/>
        <v>3</v>
      </c>
      <c r="AE31" s="369">
        <f t="shared" si="30"/>
        <v>1</v>
      </c>
      <c r="AF31" s="615">
        <f t="shared" si="30"/>
        <v>0</v>
      </c>
      <c r="AG31" s="616">
        <f t="shared" si="30"/>
        <v>0</v>
      </c>
      <c r="AH31" s="616">
        <f t="shared" si="30"/>
        <v>0</v>
      </c>
      <c r="AI31" s="617">
        <f t="shared" si="30"/>
        <v>0</v>
      </c>
      <c r="AJ31" s="615">
        <f t="shared" si="30"/>
        <v>0</v>
      </c>
      <c r="AK31" s="616">
        <f t="shared" si="30"/>
        <v>0</v>
      </c>
      <c r="AL31" s="616">
        <f t="shared" si="30"/>
        <v>0</v>
      </c>
      <c r="AM31" s="617">
        <f t="shared" si="30"/>
        <v>0</v>
      </c>
      <c r="AN31" s="100">
        <f t="shared" si="1"/>
        <v>4</v>
      </c>
      <c r="AO31" s="101">
        <f t="shared" si="2"/>
        <v>9</v>
      </c>
      <c r="AP31" s="206">
        <f t="shared" si="4"/>
        <v>27</v>
      </c>
      <c r="AQ31" s="69">
        <f>(G31+K31+O31+S31+W31+AA31+AE31+AI31+AM31)/$B$2/A48</f>
        <v>0.14117647058823529</v>
      </c>
      <c r="AR31" s="99"/>
      <c r="AS31" s="69">
        <f>AP31/$AP$125/A48</f>
        <v>0.21087005957554122</v>
      </c>
      <c r="AT31" s="74"/>
      <c r="AU31" s="69">
        <f t="shared" si="5"/>
        <v>0.48148148148148145</v>
      </c>
      <c r="AV31" s="99"/>
    </row>
    <row r="32" spans="1:48" ht="16.5" customHeight="1" x14ac:dyDescent="0.25">
      <c r="A32" s="383">
        <v>1</v>
      </c>
      <c r="B32" s="384">
        <v>30070</v>
      </c>
      <c r="C32" s="385" t="s">
        <v>92</v>
      </c>
      <c r="D32" s="1485">
        <v>2</v>
      </c>
      <c r="E32" s="1486">
        <v>2</v>
      </c>
      <c r="F32" s="1486">
        <v>8</v>
      </c>
      <c r="G32" s="293">
        <f>IF(F32&gt;0,1,0)</f>
        <v>1</v>
      </c>
      <c r="H32" s="1500">
        <v>0</v>
      </c>
      <c r="I32" s="1501">
        <v>0</v>
      </c>
      <c r="J32" s="1501">
        <v>1</v>
      </c>
      <c r="K32" s="293">
        <f>IF(J32&gt;0,1,0)</f>
        <v>1</v>
      </c>
      <c r="L32" s="291"/>
      <c r="M32" s="292"/>
      <c r="N32" s="292"/>
      <c r="O32" s="293">
        <f t="shared" ref="O32:O48" si="31">IF(N32&gt;0,1,0)</f>
        <v>0</v>
      </c>
      <c r="P32" s="291"/>
      <c r="Q32" s="292"/>
      <c r="R32" s="292"/>
      <c r="S32" s="293">
        <f t="shared" ref="S32:S48" si="32">IF(R32&gt;0,1,0)</f>
        <v>0</v>
      </c>
      <c r="T32" s="291"/>
      <c r="U32" s="292"/>
      <c r="V32" s="292"/>
      <c r="W32" s="293">
        <f t="shared" ref="W32:W48" si="33">IF(V32&gt;0,1,0)</f>
        <v>0</v>
      </c>
      <c r="X32" s="281"/>
      <c r="Y32" s="282"/>
      <c r="Z32" s="282"/>
      <c r="AA32" s="545">
        <f t="shared" ref="AA32:AA48" si="34">IF(Z32&gt;0,1,0)</f>
        <v>0</v>
      </c>
      <c r="AB32" s="1526"/>
      <c r="AC32" s="1527"/>
      <c r="AD32" s="1527"/>
      <c r="AE32" s="293">
        <f>IF(AD32&gt;0,1,0)</f>
        <v>0</v>
      </c>
      <c r="AF32" s="595"/>
      <c r="AG32" s="592"/>
      <c r="AH32" s="592"/>
      <c r="AI32" s="618">
        <f>IF(AH32&gt;0,1,0)</f>
        <v>0</v>
      </c>
      <c r="AJ32" s="595"/>
      <c r="AK32" s="592"/>
      <c r="AL32" s="592"/>
      <c r="AM32" s="618">
        <f>IF(AL32&gt;0,1,0)</f>
        <v>0</v>
      </c>
      <c r="AN32" s="403">
        <f t="shared" si="1"/>
        <v>2</v>
      </c>
      <c r="AO32" s="404">
        <f t="shared" si="2"/>
        <v>2</v>
      </c>
      <c r="AP32" s="405">
        <f t="shared" si="4"/>
        <v>9</v>
      </c>
      <c r="AQ32" s="421">
        <f t="shared" si="13"/>
        <v>0.4</v>
      </c>
      <c r="AR32" s="420">
        <f t="shared" ref="AR32:AR48" si="35">$AQ$125</f>
        <v>0.20900900900900882</v>
      </c>
      <c r="AS32" s="421">
        <f t="shared" ref="AS32:AS48" si="36">AP32/$AP$125</f>
        <v>1.1949303375947338</v>
      </c>
      <c r="AT32" s="422">
        <f t="shared" ref="AT32:AT48" si="37">$AS$125</f>
        <v>0.99999999999999967</v>
      </c>
      <c r="AU32" s="421">
        <f>(AN32+AO32)/AP32</f>
        <v>0.44444444444444442</v>
      </c>
      <c r="AV32" s="420">
        <f t="shared" ref="AV32:AV48" si="38">$AU$125</f>
        <v>0.26668018901362622</v>
      </c>
    </row>
    <row r="33" spans="1:48" ht="16.5" customHeight="1" x14ac:dyDescent="0.25">
      <c r="A33" s="383">
        <v>2</v>
      </c>
      <c r="B33" s="384">
        <v>30480</v>
      </c>
      <c r="C33" s="385" t="s">
        <v>121</v>
      </c>
      <c r="D33" s="1485">
        <v>0</v>
      </c>
      <c r="E33" s="1486">
        <v>0</v>
      </c>
      <c r="F33" s="1486">
        <v>2</v>
      </c>
      <c r="G33" s="306">
        <f>IF(F33&gt;0,1,0)</f>
        <v>1</v>
      </c>
      <c r="H33" s="1500"/>
      <c r="I33" s="1501"/>
      <c r="J33" s="1501"/>
      <c r="K33" s="306">
        <f>IF(J33&gt;0,1,0)</f>
        <v>0</v>
      </c>
      <c r="L33" s="291"/>
      <c r="M33" s="292"/>
      <c r="N33" s="292"/>
      <c r="O33" s="306">
        <f t="shared" si="31"/>
        <v>0</v>
      </c>
      <c r="P33" s="291"/>
      <c r="Q33" s="292"/>
      <c r="R33" s="292"/>
      <c r="S33" s="306">
        <f t="shared" si="32"/>
        <v>0</v>
      </c>
      <c r="T33" s="291"/>
      <c r="U33" s="292"/>
      <c r="V33" s="292"/>
      <c r="W33" s="306">
        <f t="shared" si="33"/>
        <v>0</v>
      </c>
      <c r="X33" s="281"/>
      <c r="Y33" s="282"/>
      <c r="Z33" s="282"/>
      <c r="AA33" s="546">
        <f t="shared" si="34"/>
        <v>0</v>
      </c>
      <c r="AB33" s="1526"/>
      <c r="AC33" s="1527"/>
      <c r="AD33" s="1527"/>
      <c r="AE33" s="306">
        <f>IF(AD33&gt;0,1,0)</f>
        <v>0</v>
      </c>
      <c r="AF33" s="595"/>
      <c r="AG33" s="592"/>
      <c r="AH33" s="592"/>
      <c r="AI33" s="596">
        <f>IF(AH33&gt;0,1,0)</f>
        <v>0</v>
      </c>
      <c r="AJ33" s="595"/>
      <c r="AK33" s="592"/>
      <c r="AL33" s="592"/>
      <c r="AM33" s="596">
        <f>IF(AL33&gt;0,1,0)</f>
        <v>0</v>
      </c>
      <c r="AN33" s="409">
        <f t="shared" si="1"/>
        <v>0</v>
      </c>
      <c r="AO33" s="410">
        <f t="shared" si="2"/>
        <v>0</v>
      </c>
      <c r="AP33" s="411">
        <f t="shared" si="4"/>
        <v>2</v>
      </c>
      <c r="AQ33" s="412">
        <f t="shared" si="13"/>
        <v>0.2</v>
      </c>
      <c r="AR33" s="413">
        <f t="shared" si="35"/>
        <v>0.20900900900900882</v>
      </c>
      <c r="AS33" s="412">
        <f t="shared" si="36"/>
        <v>0.26554007502105192</v>
      </c>
      <c r="AT33" s="414">
        <f t="shared" si="37"/>
        <v>0.99999999999999967</v>
      </c>
      <c r="AU33" s="412">
        <f>(AN33+AO33)/AP33</f>
        <v>0</v>
      </c>
      <c r="AV33" s="413">
        <f t="shared" si="38"/>
        <v>0.26668018901362622</v>
      </c>
    </row>
    <row r="34" spans="1:48" ht="16.5" customHeight="1" x14ac:dyDescent="0.25">
      <c r="A34" s="383">
        <v>3</v>
      </c>
      <c r="B34" s="384">
        <v>30460</v>
      </c>
      <c r="C34" s="385" t="s">
        <v>93</v>
      </c>
      <c r="D34" s="1485">
        <v>0</v>
      </c>
      <c r="E34" s="1486">
        <v>0</v>
      </c>
      <c r="F34" s="1486">
        <v>1</v>
      </c>
      <c r="G34" s="306">
        <f>IF(F34&gt;0,1,0)</f>
        <v>1</v>
      </c>
      <c r="H34" s="1500"/>
      <c r="I34" s="1501"/>
      <c r="J34" s="1501"/>
      <c r="K34" s="306">
        <f>IF(J34&gt;0,1,0)</f>
        <v>0</v>
      </c>
      <c r="L34" s="291"/>
      <c r="M34" s="292"/>
      <c r="N34" s="292"/>
      <c r="O34" s="306">
        <f t="shared" si="31"/>
        <v>0</v>
      </c>
      <c r="P34" s="291"/>
      <c r="Q34" s="292"/>
      <c r="R34" s="292"/>
      <c r="S34" s="306">
        <f t="shared" si="32"/>
        <v>0</v>
      </c>
      <c r="T34" s="291"/>
      <c r="U34" s="292"/>
      <c r="V34" s="292"/>
      <c r="W34" s="306">
        <f t="shared" si="33"/>
        <v>0</v>
      </c>
      <c r="X34" s="281"/>
      <c r="Y34" s="282"/>
      <c r="Z34" s="282"/>
      <c r="AA34" s="546">
        <f t="shared" si="34"/>
        <v>0</v>
      </c>
      <c r="AB34" s="1526"/>
      <c r="AC34" s="1527"/>
      <c r="AD34" s="1527"/>
      <c r="AE34" s="306">
        <f>IF(AD34&gt;0,1,0)</f>
        <v>0</v>
      </c>
      <c r="AF34" s="595"/>
      <c r="AG34" s="592"/>
      <c r="AH34" s="592"/>
      <c r="AI34" s="596">
        <f>IF(AH34&gt;0,1,0)</f>
        <v>0</v>
      </c>
      <c r="AJ34" s="595"/>
      <c r="AK34" s="592"/>
      <c r="AL34" s="592"/>
      <c r="AM34" s="596">
        <f>IF(AL34&gt;0,1,0)</f>
        <v>0</v>
      </c>
      <c r="AN34" s="409">
        <f t="shared" si="1"/>
        <v>0</v>
      </c>
      <c r="AO34" s="410">
        <f t="shared" si="2"/>
        <v>0</v>
      </c>
      <c r="AP34" s="411">
        <f t="shared" si="4"/>
        <v>1</v>
      </c>
      <c r="AQ34" s="412">
        <f t="shared" si="13"/>
        <v>0.2</v>
      </c>
      <c r="AR34" s="413">
        <f t="shared" si="35"/>
        <v>0.20900900900900882</v>
      </c>
      <c r="AS34" s="412">
        <f t="shared" si="36"/>
        <v>0.13277003751052596</v>
      </c>
      <c r="AT34" s="414">
        <f t="shared" si="37"/>
        <v>0.99999999999999967</v>
      </c>
      <c r="AU34" s="412">
        <f>(AN34+AO34)/AP34</f>
        <v>0</v>
      </c>
      <c r="AV34" s="413">
        <f t="shared" si="38"/>
        <v>0.26668018901362622</v>
      </c>
    </row>
    <row r="35" spans="1:48" ht="16.5" customHeight="1" x14ac:dyDescent="0.25">
      <c r="A35" s="383">
        <v>4</v>
      </c>
      <c r="B35" s="386">
        <v>30030</v>
      </c>
      <c r="C35" s="387" t="s">
        <v>91</v>
      </c>
      <c r="D35" s="1485"/>
      <c r="E35" s="1486"/>
      <c r="F35" s="1486"/>
      <c r="G35" s="306">
        <f t="shared" ref="G35:G48" si="39">IF(F35&gt;0,1,0)</f>
        <v>0</v>
      </c>
      <c r="H35" s="1500"/>
      <c r="I35" s="1501"/>
      <c r="J35" s="1501"/>
      <c r="K35" s="306">
        <f t="shared" si="16"/>
        <v>0</v>
      </c>
      <c r="L35" s="291"/>
      <c r="M35" s="292"/>
      <c r="N35" s="292"/>
      <c r="O35" s="306">
        <f t="shared" si="31"/>
        <v>0</v>
      </c>
      <c r="P35" s="291"/>
      <c r="Q35" s="292"/>
      <c r="R35" s="292"/>
      <c r="S35" s="306">
        <f t="shared" si="32"/>
        <v>0</v>
      </c>
      <c r="T35" s="291"/>
      <c r="U35" s="292"/>
      <c r="V35" s="292"/>
      <c r="W35" s="306">
        <f t="shared" si="33"/>
        <v>0</v>
      </c>
      <c r="X35" s="281"/>
      <c r="Y35" s="282"/>
      <c r="Z35" s="282"/>
      <c r="AA35" s="546">
        <f t="shared" si="34"/>
        <v>0</v>
      </c>
      <c r="AB35" s="1526"/>
      <c r="AC35" s="1527"/>
      <c r="AD35" s="1527"/>
      <c r="AE35" s="306">
        <f t="shared" si="17"/>
        <v>0</v>
      </c>
      <c r="AF35" s="595"/>
      <c r="AG35" s="592"/>
      <c r="AH35" s="592"/>
      <c r="AI35" s="596">
        <f t="shared" si="18"/>
        <v>0</v>
      </c>
      <c r="AJ35" s="595"/>
      <c r="AK35" s="592"/>
      <c r="AL35" s="592"/>
      <c r="AM35" s="596">
        <f t="shared" si="19"/>
        <v>0</v>
      </c>
      <c r="AN35" s="409">
        <f t="shared" si="1"/>
        <v>0</v>
      </c>
      <c r="AO35" s="410">
        <f t="shared" si="2"/>
        <v>0</v>
      </c>
      <c r="AP35" s="411">
        <f>F35+J35+N35+R35+V35+Z35+AD35+AH35+AL35+0.001</f>
        <v>1E-3</v>
      </c>
      <c r="AQ35" s="412">
        <f t="shared" si="13"/>
        <v>0</v>
      </c>
      <c r="AR35" s="420">
        <f t="shared" si="35"/>
        <v>0.20900900900900882</v>
      </c>
      <c r="AS35" s="421">
        <f t="shared" si="36"/>
        <v>1.3277003751052595E-4</v>
      </c>
      <c r="AT35" s="422">
        <f t="shared" si="37"/>
        <v>0.99999999999999967</v>
      </c>
      <c r="AU35" s="421">
        <f t="shared" si="5"/>
        <v>0</v>
      </c>
      <c r="AV35" s="420">
        <f t="shared" si="38"/>
        <v>0.26668018901362622</v>
      </c>
    </row>
    <row r="36" spans="1:48" ht="16.5" customHeight="1" x14ac:dyDescent="0.25">
      <c r="A36" s="383">
        <v>5</v>
      </c>
      <c r="B36" s="384">
        <v>31000</v>
      </c>
      <c r="C36" s="385" t="s">
        <v>94</v>
      </c>
      <c r="D36" s="1485"/>
      <c r="E36" s="1486"/>
      <c r="F36" s="1486"/>
      <c r="G36" s="306">
        <f>IF(F36&gt;0,1,0)</f>
        <v>0</v>
      </c>
      <c r="H36" s="1500">
        <v>0</v>
      </c>
      <c r="I36" s="1501">
        <v>1</v>
      </c>
      <c r="J36" s="1501">
        <v>2</v>
      </c>
      <c r="K36" s="306">
        <f>IF(J36&gt;0,1,0)</f>
        <v>1</v>
      </c>
      <c r="L36" s="291"/>
      <c r="M36" s="292"/>
      <c r="N36" s="292"/>
      <c r="O36" s="306">
        <f t="shared" si="31"/>
        <v>0</v>
      </c>
      <c r="P36" s="291"/>
      <c r="Q36" s="292"/>
      <c r="R36" s="292"/>
      <c r="S36" s="306">
        <f t="shared" si="32"/>
        <v>0</v>
      </c>
      <c r="T36" s="291"/>
      <c r="U36" s="292"/>
      <c r="V36" s="292"/>
      <c r="W36" s="306">
        <f t="shared" si="33"/>
        <v>0</v>
      </c>
      <c r="X36" s="281"/>
      <c r="Y36" s="282"/>
      <c r="Z36" s="282"/>
      <c r="AA36" s="546">
        <f t="shared" si="34"/>
        <v>0</v>
      </c>
      <c r="AB36" s="1526"/>
      <c r="AC36" s="1527"/>
      <c r="AD36" s="1527"/>
      <c r="AE36" s="306">
        <f>IF(AD36&gt;0,1,0)</f>
        <v>0</v>
      </c>
      <c r="AF36" s="595"/>
      <c r="AG36" s="592"/>
      <c r="AH36" s="592"/>
      <c r="AI36" s="596">
        <f>IF(AH36&gt;0,1,0)</f>
        <v>0</v>
      </c>
      <c r="AJ36" s="595"/>
      <c r="AK36" s="592"/>
      <c r="AL36" s="592"/>
      <c r="AM36" s="596">
        <f>IF(AL36&gt;0,1,0)</f>
        <v>0</v>
      </c>
      <c r="AN36" s="409">
        <f t="shared" si="1"/>
        <v>0</v>
      </c>
      <c r="AO36" s="410">
        <f t="shared" si="2"/>
        <v>1</v>
      </c>
      <c r="AP36" s="411">
        <f t="shared" si="4"/>
        <v>2</v>
      </c>
      <c r="AQ36" s="412">
        <f t="shared" si="13"/>
        <v>0.2</v>
      </c>
      <c r="AR36" s="413">
        <f t="shared" si="35"/>
        <v>0.20900900900900882</v>
      </c>
      <c r="AS36" s="412">
        <f t="shared" si="36"/>
        <v>0.26554007502105192</v>
      </c>
      <c r="AT36" s="414">
        <f t="shared" si="37"/>
        <v>0.99999999999999967</v>
      </c>
      <c r="AU36" s="412">
        <f>(AN36+AO36)/AP36</f>
        <v>0.5</v>
      </c>
      <c r="AV36" s="413">
        <f t="shared" si="38"/>
        <v>0.26668018901362622</v>
      </c>
    </row>
    <row r="37" spans="1:48" ht="16.5" customHeight="1" x14ac:dyDescent="0.25">
      <c r="A37" s="383">
        <v>6</v>
      </c>
      <c r="B37" s="384">
        <v>30130</v>
      </c>
      <c r="C37" s="385" t="s">
        <v>1</v>
      </c>
      <c r="D37" s="1485"/>
      <c r="E37" s="1486"/>
      <c r="F37" s="1486"/>
      <c r="G37" s="306">
        <f t="shared" si="39"/>
        <v>0</v>
      </c>
      <c r="H37" s="1500"/>
      <c r="I37" s="1501"/>
      <c r="J37" s="1501"/>
      <c r="K37" s="306">
        <f t="shared" si="16"/>
        <v>0</v>
      </c>
      <c r="L37" s="291"/>
      <c r="M37" s="292"/>
      <c r="N37" s="292"/>
      <c r="O37" s="306">
        <f t="shared" si="31"/>
        <v>0</v>
      </c>
      <c r="P37" s="291"/>
      <c r="Q37" s="292"/>
      <c r="R37" s="292"/>
      <c r="S37" s="306">
        <f t="shared" si="32"/>
        <v>0</v>
      </c>
      <c r="T37" s="291"/>
      <c r="U37" s="292"/>
      <c r="V37" s="292"/>
      <c r="W37" s="306">
        <f t="shared" si="33"/>
        <v>0</v>
      </c>
      <c r="X37" s="281"/>
      <c r="Y37" s="282"/>
      <c r="Z37" s="282"/>
      <c r="AA37" s="546">
        <f t="shared" si="34"/>
        <v>0</v>
      </c>
      <c r="AB37" s="1526"/>
      <c r="AC37" s="1527"/>
      <c r="AD37" s="1527"/>
      <c r="AE37" s="306">
        <f t="shared" si="17"/>
        <v>0</v>
      </c>
      <c r="AF37" s="595"/>
      <c r="AG37" s="592"/>
      <c r="AH37" s="592"/>
      <c r="AI37" s="596">
        <f t="shared" si="18"/>
        <v>0</v>
      </c>
      <c r="AJ37" s="595"/>
      <c r="AK37" s="592"/>
      <c r="AL37" s="592"/>
      <c r="AM37" s="596">
        <f t="shared" si="19"/>
        <v>0</v>
      </c>
      <c r="AN37" s="409">
        <f t="shared" si="1"/>
        <v>0</v>
      </c>
      <c r="AO37" s="410">
        <f t="shared" si="2"/>
        <v>0</v>
      </c>
      <c r="AP37" s="411">
        <f t="shared" ref="AP37:AP41" si="40">F37+J37+N37+R37+V37+Z37+AD37+AH37+AL37+0.001</f>
        <v>1E-3</v>
      </c>
      <c r="AQ37" s="412">
        <f t="shared" si="13"/>
        <v>0</v>
      </c>
      <c r="AR37" s="413">
        <f t="shared" si="35"/>
        <v>0.20900900900900882</v>
      </c>
      <c r="AS37" s="412">
        <f t="shared" si="36"/>
        <v>1.3277003751052595E-4</v>
      </c>
      <c r="AT37" s="414">
        <f t="shared" si="37"/>
        <v>0.99999999999999967</v>
      </c>
      <c r="AU37" s="412">
        <f t="shared" si="5"/>
        <v>0</v>
      </c>
      <c r="AV37" s="413">
        <f t="shared" si="38"/>
        <v>0.26668018901362622</v>
      </c>
    </row>
    <row r="38" spans="1:48" ht="16.5" customHeight="1" x14ac:dyDescent="0.25">
      <c r="A38" s="383">
        <v>7</v>
      </c>
      <c r="B38" s="384">
        <v>30160</v>
      </c>
      <c r="C38" s="385" t="s">
        <v>2</v>
      </c>
      <c r="D38" s="1485"/>
      <c r="E38" s="1486"/>
      <c r="F38" s="1486"/>
      <c r="G38" s="306">
        <f t="shared" si="39"/>
        <v>0</v>
      </c>
      <c r="H38" s="1500"/>
      <c r="I38" s="1501"/>
      <c r="J38" s="1501"/>
      <c r="K38" s="306">
        <f t="shared" si="16"/>
        <v>0</v>
      </c>
      <c r="L38" s="291"/>
      <c r="M38" s="292"/>
      <c r="N38" s="292"/>
      <c r="O38" s="306">
        <f t="shared" si="31"/>
        <v>0</v>
      </c>
      <c r="P38" s="291"/>
      <c r="Q38" s="292"/>
      <c r="R38" s="292"/>
      <c r="S38" s="306">
        <f t="shared" si="32"/>
        <v>0</v>
      </c>
      <c r="T38" s="291"/>
      <c r="U38" s="292"/>
      <c r="V38" s="292"/>
      <c r="W38" s="306">
        <f t="shared" si="33"/>
        <v>0</v>
      </c>
      <c r="X38" s="281"/>
      <c r="Y38" s="282"/>
      <c r="Z38" s="282"/>
      <c r="AA38" s="546">
        <f t="shared" si="34"/>
        <v>0</v>
      </c>
      <c r="AB38" s="1526">
        <v>0</v>
      </c>
      <c r="AC38" s="1527">
        <v>3</v>
      </c>
      <c r="AD38" s="1527">
        <v>3</v>
      </c>
      <c r="AE38" s="306">
        <f t="shared" si="17"/>
        <v>1</v>
      </c>
      <c r="AF38" s="595"/>
      <c r="AG38" s="592"/>
      <c r="AH38" s="592"/>
      <c r="AI38" s="596">
        <f t="shared" si="18"/>
        <v>0</v>
      </c>
      <c r="AJ38" s="595"/>
      <c r="AK38" s="592"/>
      <c r="AL38" s="592"/>
      <c r="AM38" s="596">
        <f t="shared" si="19"/>
        <v>0</v>
      </c>
      <c r="AN38" s="409">
        <f t="shared" si="1"/>
        <v>0</v>
      </c>
      <c r="AO38" s="410">
        <f t="shared" si="2"/>
        <v>3</v>
      </c>
      <c r="AP38" s="411">
        <f>F38+J38+N38+R38+V38+Z38+AD38+AH38+AL38</f>
        <v>3</v>
      </c>
      <c r="AQ38" s="412">
        <f t="shared" si="13"/>
        <v>0.2</v>
      </c>
      <c r="AR38" s="413">
        <f t="shared" si="35"/>
        <v>0.20900900900900882</v>
      </c>
      <c r="AS38" s="412">
        <f t="shared" si="36"/>
        <v>0.39831011253157789</v>
      </c>
      <c r="AT38" s="414">
        <f t="shared" si="37"/>
        <v>0.99999999999999967</v>
      </c>
      <c r="AU38" s="412">
        <f t="shared" si="5"/>
        <v>1</v>
      </c>
      <c r="AV38" s="413">
        <f t="shared" si="38"/>
        <v>0.26668018901362622</v>
      </c>
    </row>
    <row r="39" spans="1:48" ht="16.5" customHeight="1" x14ac:dyDescent="0.25">
      <c r="A39" s="383">
        <v>8</v>
      </c>
      <c r="B39" s="384">
        <v>30310</v>
      </c>
      <c r="C39" s="385" t="s">
        <v>21</v>
      </c>
      <c r="D39" s="1485"/>
      <c r="E39" s="1486"/>
      <c r="F39" s="1486"/>
      <c r="G39" s="306">
        <f t="shared" si="39"/>
        <v>0</v>
      </c>
      <c r="H39" s="1500"/>
      <c r="I39" s="1501"/>
      <c r="J39" s="1501"/>
      <c r="K39" s="306">
        <f t="shared" si="16"/>
        <v>0</v>
      </c>
      <c r="L39" s="291"/>
      <c r="M39" s="292"/>
      <c r="N39" s="292"/>
      <c r="O39" s="306">
        <f t="shared" si="31"/>
        <v>0</v>
      </c>
      <c r="P39" s="291"/>
      <c r="Q39" s="292"/>
      <c r="R39" s="292"/>
      <c r="S39" s="306">
        <f t="shared" si="32"/>
        <v>0</v>
      </c>
      <c r="T39" s="291"/>
      <c r="U39" s="292"/>
      <c r="V39" s="292"/>
      <c r="W39" s="306">
        <f t="shared" si="33"/>
        <v>0</v>
      </c>
      <c r="X39" s="281"/>
      <c r="Y39" s="282"/>
      <c r="Z39" s="282"/>
      <c r="AA39" s="546">
        <f t="shared" si="34"/>
        <v>0</v>
      </c>
      <c r="AB39" s="1526"/>
      <c r="AC39" s="1527"/>
      <c r="AD39" s="1527"/>
      <c r="AE39" s="306">
        <f t="shared" si="17"/>
        <v>0</v>
      </c>
      <c r="AF39" s="595"/>
      <c r="AG39" s="592"/>
      <c r="AH39" s="592"/>
      <c r="AI39" s="596">
        <f t="shared" si="18"/>
        <v>0</v>
      </c>
      <c r="AJ39" s="595"/>
      <c r="AK39" s="592"/>
      <c r="AL39" s="592"/>
      <c r="AM39" s="596">
        <f t="shared" si="19"/>
        <v>0</v>
      </c>
      <c r="AN39" s="409">
        <f t="shared" si="1"/>
        <v>0</v>
      </c>
      <c r="AO39" s="410">
        <f t="shared" si="2"/>
        <v>0</v>
      </c>
      <c r="AP39" s="411">
        <f>F39+J39+N39+R39+V39+Z39+AD39+AH39+AL39+0.001</f>
        <v>1E-3</v>
      </c>
      <c r="AQ39" s="412">
        <f t="shared" si="13"/>
        <v>0</v>
      </c>
      <c r="AR39" s="413">
        <f t="shared" si="35"/>
        <v>0.20900900900900882</v>
      </c>
      <c r="AS39" s="412">
        <f t="shared" si="36"/>
        <v>1.3277003751052595E-4</v>
      </c>
      <c r="AT39" s="414">
        <f t="shared" si="37"/>
        <v>0.99999999999999967</v>
      </c>
      <c r="AU39" s="412">
        <f t="shared" si="5"/>
        <v>0</v>
      </c>
      <c r="AV39" s="413">
        <f t="shared" si="38"/>
        <v>0.26668018901362622</v>
      </c>
    </row>
    <row r="40" spans="1:48" ht="16.5" customHeight="1" x14ac:dyDescent="0.25">
      <c r="A40" s="383">
        <v>9</v>
      </c>
      <c r="B40" s="384">
        <v>30440</v>
      </c>
      <c r="C40" s="385" t="s">
        <v>22</v>
      </c>
      <c r="D40" s="1485">
        <v>1</v>
      </c>
      <c r="E40" s="1486">
        <v>1</v>
      </c>
      <c r="F40" s="1486">
        <v>3</v>
      </c>
      <c r="G40" s="306">
        <f t="shared" si="39"/>
        <v>1</v>
      </c>
      <c r="H40" s="1500"/>
      <c r="I40" s="1501"/>
      <c r="J40" s="1501"/>
      <c r="K40" s="306">
        <f t="shared" si="16"/>
        <v>0</v>
      </c>
      <c r="L40" s="291"/>
      <c r="M40" s="292"/>
      <c r="N40" s="292"/>
      <c r="O40" s="306">
        <f t="shared" si="31"/>
        <v>0</v>
      </c>
      <c r="P40" s="291"/>
      <c r="Q40" s="292"/>
      <c r="R40" s="292"/>
      <c r="S40" s="306">
        <f t="shared" si="32"/>
        <v>0</v>
      </c>
      <c r="T40" s="291"/>
      <c r="U40" s="292"/>
      <c r="V40" s="292"/>
      <c r="W40" s="306">
        <f t="shared" si="33"/>
        <v>0</v>
      </c>
      <c r="X40" s="281"/>
      <c r="Y40" s="282"/>
      <c r="Z40" s="282"/>
      <c r="AA40" s="546">
        <f t="shared" si="34"/>
        <v>0</v>
      </c>
      <c r="AB40" s="1526"/>
      <c r="AC40" s="1527"/>
      <c r="AD40" s="1527"/>
      <c r="AE40" s="306">
        <f t="shared" si="17"/>
        <v>0</v>
      </c>
      <c r="AF40" s="595"/>
      <c r="AG40" s="592"/>
      <c r="AH40" s="592"/>
      <c r="AI40" s="596">
        <f t="shared" si="18"/>
        <v>0</v>
      </c>
      <c r="AJ40" s="595"/>
      <c r="AK40" s="592"/>
      <c r="AL40" s="592"/>
      <c r="AM40" s="596">
        <f t="shared" si="19"/>
        <v>0</v>
      </c>
      <c r="AN40" s="409">
        <f t="shared" si="1"/>
        <v>1</v>
      </c>
      <c r="AO40" s="410">
        <f t="shared" si="2"/>
        <v>1</v>
      </c>
      <c r="AP40" s="411">
        <f>F40+J40+N40+R40+V40+Z40+AD40+AH40+AL40</f>
        <v>3</v>
      </c>
      <c r="AQ40" s="412">
        <f t="shared" si="13"/>
        <v>0.2</v>
      </c>
      <c r="AR40" s="413">
        <f t="shared" si="35"/>
        <v>0.20900900900900882</v>
      </c>
      <c r="AS40" s="412">
        <f t="shared" si="36"/>
        <v>0.39831011253157789</v>
      </c>
      <c r="AT40" s="414">
        <f t="shared" si="37"/>
        <v>0.99999999999999967</v>
      </c>
      <c r="AU40" s="412">
        <f t="shared" si="5"/>
        <v>0.66666666666666663</v>
      </c>
      <c r="AV40" s="413">
        <f t="shared" si="38"/>
        <v>0.26668018901362622</v>
      </c>
    </row>
    <row r="41" spans="1:48" ht="16.5" customHeight="1" x14ac:dyDescent="0.25">
      <c r="A41" s="383">
        <v>10</v>
      </c>
      <c r="B41" s="384">
        <v>30500</v>
      </c>
      <c r="C41" s="385" t="s">
        <v>24</v>
      </c>
      <c r="D41" s="1485"/>
      <c r="E41" s="1486"/>
      <c r="F41" s="1486"/>
      <c r="G41" s="306">
        <f t="shared" si="39"/>
        <v>0</v>
      </c>
      <c r="H41" s="1500"/>
      <c r="I41" s="1501"/>
      <c r="J41" s="1501"/>
      <c r="K41" s="306">
        <f t="shared" si="16"/>
        <v>0</v>
      </c>
      <c r="L41" s="291"/>
      <c r="M41" s="292"/>
      <c r="N41" s="292"/>
      <c r="O41" s="306">
        <f t="shared" si="31"/>
        <v>0</v>
      </c>
      <c r="P41" s="291"/>
      <c r="Q41" s="292"/>
      <c r="R41" s="292"/>
      <c r="S41" s="306">
        <f t="shared" si="32"/>
        <v>0</v>
      </c>
      <c r="T41" s="291"/>
      <c r="U41" s="292"/>
      <c r="V41" s="292"/>
      <c r="W41" s="306">
        <f t="shared" si="33"/>
        <v>0</v>
      </c>
      <c r="X41" s="281"/>
      <c r="Y41" s="282"/>
      <c r="Z41" s="282"/>
      <c r="AA41" s="546">
        <f t="shared" si="34"/>
        <v>0</v>
      </c>
      <c r="AB41" s="1526"/>
      <c r="AC41" s="1527"/>
      <c r="AD41" s="1527"/>
      <c r="AE41" s="306">
        <f t="shared" si="17"/>
        <v>0</v>
      </c>
      <c r="AF41" s="595"/>
      <c r="AG41" s="592"/>
      <c r="AH41" s="592"/>
      <c r="AI41" s="596">
        <f t="shared" si="18"/>
        <v>0</v>
      </c>
      <c r="AJ41" s="595"/>
      <c r="AK41" s="592"/>
      <c r="AL41" s="592"/>
      <c r="AM41" s="596">
        <f t="shared" si="19"/>
        <v>0</v>
      </c>
      <c r="AN41" s="409">
        <f t="shared" si="1"/>
        <v>0</v>
      </c>
      <c r="AO41" s="410">
        <f t="shared" si="2"/>
        <v>0</v>
      </c>
      <c r="AP41" s="411">
        <f t="shared" si="40"/>
        <v>1E-3</v>
      </c>
      <c r="AQ41" s="412">
        <f t="shared" si="13"/>
        <v>0</v>
      </c>
      <c r="AR41" s="413">
        <f t="shared" si="35"/>
        <v>0.20900900900900882</v>
      </c>
      <c r="AS41" s="412">
        <f t="shared" si="36"/>
        <v>1.3277003751052595E-4</v>
      </c>
      <c r="AT41" s="414">
        <f t="shared" si="37"/>
        <v>0.99999999999999967</v>
      </c>
      <c r="AU41" s="412">
        <f t="shared" si="5"/>
        <v>0</v>
      </c>
      <c r="AV41" s="413">
        <f t="shared" si="38"/>
        <v>0.26668018901362622</v>
      </c>
    </row>
    <row r="42" spans="1:48" ht="16.5" customHeight="1" x14ac:dyDescent="0.25">
      <c r="A42" s="383">
        <v>11</v>
      </c>
      <c r="B42" s="384">
        <v>30530</v>
      </c>
      <c r="C42" s="385" t="s">
        <v>26</v>
      </c>
      <c r="D42" s="1485">
        <v>0</v>
      </c>
      <c r="E42" s="1486">
        <v>1</v>
      </c>
      <c r="F42" s="1486">
        <v>1</v>
      </c>
      <c r="G42" s="306">
        <f t="shared" si="39"/>
        <v>1</v>
      </c>
      <c r="H42" s="1500"/>
      <c r="I42" s="1501"/>
      <c r="J42" s="1501"/>
      <c r="K42" s="306">
        <f t="shared" si="16"/>
        <v>0</v>
      </c>
      <c r="L42" s="291"/>
      <c r="M42" s="292"/>
      <c r="N42" s="292"/>
      <c r="O42" s="306">
        <f t="shared" si="31"/>
        <v>0</v>
      </c>
      <c r="P42" s="291"/>
      <c r="Q42" s="292"/>
      <c r="R42" s="292"/>
      <c r="S42" s="306">
        <f t="shared" si="32"/>
        <v>0</v>
      </c>
      <c r="T42" s="291"/>
      <c r="U42" s="292"/>
      <c r="V42" s="292"/>
      <c r="W42" s="306">
        <f t="shared" si="33"/>
        <v>0</v>
      </c>
      <c r="X42" s="281"/>
      <c r="Y42" s="282"/>
      <c r="Z42" s="282"/>
      <c r="AA42" s="546">
        <f t="shared" si="34"/>
        <v>0</v>
      </c>
      <c r="AB42" s="1526"/>
      <c r="AC42" s="1527"/>
      <c r="AD42" s="1527"/>
      <c r="AE42" s="306">
        <f t="shared" si="17"/>
        <v>0</v>
      </c>
      <c r="AF42" s="595"/>
      <c r="AG42" s="592"/>
      <c r="AH42" s="592"/>
      <c r="AI42" s="596">
        <f t="shared" si="18"/>
        <v>0</v>
      </c>
      <c r="AJ42" s="595"/>
      <c r="AK42" s="592"/>
      <c r="AL42" s="592"/>
      <c r="AM42" s="596">
        <f t="shared" si="19"/>
        <v>0</v>
      </c>
      <c r="AN42" s="409">
        <f t="shared" si="1"/>
        <v>0</v>
      </c>
      <c r="AO42" s="410">
        <f t="shared" si="2"/>
        <v>1</v>
      </c>
      <c r="AP42" s="411">
        <f>F42+J42+N42+R42+V42+Z42+AD42+AH42+AL42</f>
        <v>1</v>
      </c>
      <c r="AQ42" s="412">
        <f t="shared" si="13"/>
        <v>0.2</v>
      </c>
      <c r="AR42" s="413">
        <f t="shared" si="35"/>
        <v>0.20900900900900882</v>
      </c>
      <c r="AS42" s="412">
        <f t="shared" si="36"/>
        <v>0.13277003751052596</v>
      </c>
      <c r="AT42" s="414">
        <f t="shared" si="37"/>
        <v>0.99999999999999967</v>
      </c>
      <c r="AU42" s="412">
        <f t="shared" si="5"/>
        <v>1</v>
      </c>
      <c r="AV42" s="413">
        <f t="shared" si="38"/>
        <v>0.26668018901362622</v>
      </c>
    </row>
    <row r="43" spans="1:48" ht="16.5" customHeight="1" x14ac:dyDescent="0.25">
      <c r="A43" s="383">
        <v>12</v>
      </c>
      <c r="B43" s="384">
        <v>30640</v>
      </c>
      <c r="C43" s="385" t="s">
        <v>29</v>
      </c>
      <c r="D43" s="1485">
        <v>0</v>
      </c>
      <c r="E43" s="1486">
        <v>0</v>
      </c>
      <c r="F43" s="1486">
        <v>2</v>
      </c>
      <c r="G43" s="306">
        <f t="shared" si="39"/>
        <v>1</v>
      </c>
      <c r="H43" s="1500">
        <v>0</v>
      </c>
      <c r="I43" s="1501">
        <v>0</v>
      </c>
      <c r="J43" s="1501">
        <v>1</v>
      </c>
      <c r="K43" s="306">
        <f t="shared" si="16"/>
        <v>1</v>
      </c>
      <c r="L43" s="291"/>
      <c r="M43" s="292"/>
      <c r="N43" s="292"/>
      <c r="O43" s="306">
        <f t="shared" si="31"/>
        <v>0</v>
      </c>
      <c r="P43" s="291"/>
      <c r="Q43" s="292"/>
      <c r="R43" s="292"/>
      <c r="S43" s="306">
        <f t="shared" si="32"/>
        <v>0</v>
      </c>
      <c r="T43" s="291"/>
      <c r="U43" s="292"/>
      <c r="V43" s="292"/>
      <c r="W43" s="306">
        <f t="shared" si="33"/>
        <v>0</v>
      </c>
      <c r="X43" s="281"/>
      <c r="Y43" s="282"/>
      <c r="Z43" s="282"/>
      <c r="AA43" s="546">
        <f t="shared" si="34"/>
        <v>0</v>
      </c>
      <c r="AB43" s="1526"/>
      <c r="AC43" s="1527"/>
      <c r="AD43" s="1527"/>
      <c r="AE43" s="306">
        <f t="shared" si="17"/>
        <v>0</v>
      </c>
      <c r="AF43" s="595"/>
      <c r="AG43" s="592"/>
      <c r="AH43" s="592"/>
      <c r="AI43" s="596">
        <f t="shared" si="18"/>
        <v>0</v>
      </c>
      <c r="AJ43" s="595"/>
      <c r="AK43" s="592"/>
      <c r="AL43" s="592"/>
      <c r="AM43" s="596">
        <f t="shared" si="19"/>
        <v>0</v>
      </c>
      <c r="AN43" s="409">
        <f t="shared" si="1"/>
        <v>0</v>
      </c>
      <c r="AO43" s="410">
        <f t="shared" si="2"/>
        <v>0</v>
      </c>
      <c r="AP43" s="411">
        <f t="shared" si="4"/>
        <v>3</v>
      </c>
      <c r="AQ43" s="412">
        <f t="shared" si="13"/>
        <v>0.4</v>
      </c>
      <c r="AR43" s="413">
        <f t="shared" si="35"/>
        <v>0.20900900900900882</v>
      </c>
      <c r="AS43" s="412">
        <f t="shared" si="36"/>
        <v>0.39831011253157789</v>
      </c>
      <c r="AT43" s="414">
        <f t="shared" si="37"/>
        <v>0.99999999999999967</v>
      </c>
      <c r="AU43" s="412">
        <f t="shared" si="5"/>
        <v>0</v>
      </c>
      <c r="AV43" s="413">
        <f t="shared" si="38"/>
        <v>0.26668018901362622</v>
      </c>
    </row>
    <row r="44" spans="1:48" ht="16.5" customHeight="1" x14ac:dyDescent="0.25">
      <c r="A44" s="383">
        <v>13</v>
      </c>
      <c r="B44" s="384">
        <v>30650</v>
      </c>
      <c r="C44" s="385" t="s">
        <v>30</v>
      </c>
      <c r="D44" s="1485"/>
      <c r="E44" s="1486"/>
      <c r="F44" s="1486"/>
      <c r="G44" s="306">
        <f t="shared" si="39"/>
        <v>0</v>
      </c>
      <c r="H44" s="1500"/>
      <c r="I44" s="1501"/>
      <c r="J44" s="1501"/>
      <c r="K44" s="306">
        <f t="shared" si="16"/>
        <v>0</v>
      </c>
      <c r="L44" s="291"/>
      <c r="M44" s="292"/>
      <c r="N44" s="292"/>
      <c r="O44" s="306">
        <f t="shared" si="31"/>
        <v>0</v>
      </c>
      <c r="P44" s="291"/>
      <c r="Q44" s="292"/>
      <c r="R44" s="292"/>
      <c r="S44" s="306">
        <f t="shared" si="32"/>
        <v>0</v>
      </c>
      <c r="T44" s="291"/>
      <c r="U44" s="292"/>
      <c r="V44" s="292"/>
      <c r="W44" s="306">
        <f t="shared" si="33"/>
        <v>0</v>
      </c>
      <c r="X44" s="281"/>
      <c r="Y44" s="282"/>
      <c r="Z44" s="282"/>
      <c r="AA44" s="546">
        <f t="shared" si="34"/>
        <v>0</v>
      </c>
      <c r="AB44" s="1526"/>
      <c r="AC44" s="1527"/>
      <c r="AD44" s="1527"/>
      <c r="AE44" s="306">
        <f t="shared" si="17"/>
        <v>0</v>
      </c>
      <c r="AF44" s="595"/>
      <c r="AG44" s="592"/>
      <c r="AH44" s="592"/>
      <c r="AI44" s="596">
        <f t="shared" si="18"/>
        <v>0</v>
      </c>
      <c r="AJ44" s="595"/>
      <c r="AK44" s="592"/>
      <c r="AL44" s="592"/>
      <c r="AM44" s="596">
        <f t="shared" si="19"/>
        <v>0</v>
      </c>
      <c r="AN44" s="409">
        <f t="shared" si="1"/>
        <v>0</v>
      </c>
      <c r="AO44" s="410">
        <f t="shared" si="2"/>
        <v>0</v>
      </c>
      <c r="AP44" s="411">
        <f>F44+J44+N44+R44+V44+Z44+AD44+AH44+AL44+0.001</f>
        <v>1E-3</v>
      </c>
      <c r="AQ44" s="412">
        <f t="shared" si="13"/>
        <v>0</v>
      </c>
      <c r="AR44" s="413">
        <f t="shared" si="35"/>
        <v>0.20900900900900882</v>
      </c>
      <c r="AS44" s="412">
        <f t="shared" si="36"/>
        <v>1.3277003751052595E-4</v>
      </c>
      <c r="AT44" s="414">
        <f t="shared" si="37"/>
        <v>0.99999999999999967</v>
      </c>
      <c r="AU44" s="412">
        <f t="shared" si="5"/>
        <v>0</v>
      </c>
      <c r="AV44" s="413">
        <f t="shared" si="38"/>
        <v>0.26668018901362622</v>
      </c>
    </row>
    <row r="45" spans="1:48" ht="16.5" customHeight="1" x14ac:dyDescent="0.25">
      <c r="A45" s="383">
        <v>14</v>
      </c>
      <c r="B45" s="384">
        <v>30790</v>
      </c>
      <c r="C45" s="385" t="s">
        <v>31</v>
      </c>
      <c r="D45" s="1485"/>
      <c r="E45" s="1486"/>
      <c r="F45" s="1486"/>
      <c r="G45" s="306">
        <f t="shared" si="39"/>
        <v>0</v>
      </c>
      <c r="H45" s="1500">
        <v>0</v>
      </c>
      <c r="I45" s="1501">
        <v>0</v>
      </c>
      <c r="J45" s="1501">
        <v>1</v>
      </c>
      <c r="K45" s="306">
        <f t="shared" si="16"/>
        <v>1</v>
      </c>
      <c r="L45" s="291"/>
      <c r="M45" s="292"/>
      <c r="N45" s="292"/>
      <c r="O45" s="306">
        <f t="shared" si="31"/>
        <v>0</v>
      </c>
      <c r="P45" s="291"/>
      <c r="Q45" s="292"/>
      <c r="R45" s="292"/>
      <c r="S45" s="306">
        <f t="shared" si="32"/>
        <v>0</v>
      </c>
      <c r="T45" s="291"/>
      <c r="U45" s="292"/>
      <c r="V45" s="292"/>
      <c r="W45" s="306">
        <f t="shared" si="33"/>
        <v>0</v>
      </c>
      <c r="X45" s="281"/>
      <c r="Y45" s="282"/>
      <c r="Z45" s="282"/>
      <c r="AA45" s="546">
        <f t="shared" si="34"/>
        <v>0</v>
      </c>
      <c r="AB45" s="1526"/>
      <c r="AC45" s="1527"/>
      <c r="AD45" s="1527"/>
      <c r="AE45" s="306">
        <f t="shared" si="17"/>
        <v>0</v>
      </c>
      <c r="AF45" s="595"/>
      <c r="AG45" s="592"/>
      <c r="AH45" s="592"/>
      <c r="AI45" s="596">
        <f t="shared" si="18"/>
        <v>0</v>
      </c>
      <c r="AJ45" s="595"/>
      <c r="AK45" s="592"/>
      <c r="AL45" s="592"/>
      <c r="AM45" s="596">
        <f t="shared" si="19"/>
        <v>0</v>
      </c>
      <c r="AN45" s="409">
        <f t="shared" si="1"/>
        <v>0</v>
      </c>
      <c r="AO45" s="410">
        <f t="shared" si="2"/>
        <v>0</v>
      </c>
      <c r="AP45" s="411">
        <f>F45+J45+N45+R45+V45+Z45+AD45+AH45+AL45</f>
        <v>1</v>
      </c>
      <c r="AQ45" s="412">
        <f t="shared" si="13"/>
        <v>0.2</v>
      </c>
      <c r="AR45" s="413">
        <f t="shared" si="35"/>
        <v>0.20900900900900882</v>
      </c>
      <c r="AS45" s="412">
        <f t="shared" si="36"/>
        <v>0.13277003751052596</v>
      </c>
      <c r="AT45" s="414">
        <f t="shared" si="37"/>
        <v>0.99999999999999967</v>
      </c>
      <c r="AU45" s="412">
        <f t="shared" si="5"/>
        <v>0</v>
      </c>
      <c r="AV45" s="413">
        <f t="shared" si="38"/>
        <v>0.26668018901362622</v>
      </c>
    </row>
    <row r="46" spans="1:48" ht="16.5" customHeight="1" x14ac:dyDescent="0.25">
      <c r="A46" s="383">
        <v>15</v>
      </c>
      <c r="B46" s="384">
        <v>30890</v>
      </c>
      <c r="C46" s="385" t="s">
        <v>8</v>
      </c>
      <c r="D46" s="1485"/>
      <c r="E46" s="1486"/>
      <c r="F46" s="1486"/>
      <c r="G46" s="306">
        <f t="shared" si="39"/>
        <v>0</v>
      </c>
      <c r="H46" s="1500"/>
      <c r="I46" s="1501"/>
      <c r="J46" s="1501"/>
      <c r="K46" s="306">
        <f t="shared" si="16"/>
        <v>0</v>
      </c>
      <c r="L46" s="291"/>
      <c r="M46" s="292"/>
      <c r="N46" s="292"/>
      <c r="O46" s="306">
        <f t="shared" si="31"/>
        <v>0</v>
      </c>
      <c r="P46" s="291"/>
      <c r="Q46" s="292"/>
      <c r="R46" s="292"/>
      <c r="S46" s="306">
        <f t="shared" si="32"/>
        <v>0</v>
      </c>
      <c r="T46" s="291"/>
      <c r="U46" s="292"/>
      <c r="V46" s="292"/>
      <c r="W46" s="306">
        <f t="shared" si="33"/>
        <v>0</v>
      </c>
      <c r="X46" s="281"/>
      <c r="Y46" s="282"/>
      <c r="Z46" s="282"/>
      <c r="AA46" s="546">
        <f t="shared" si="34"/>
        <v>0</v>
      </c>
      <c r="AB46" s="1526"/>
      <c r="AC46" s="1527"/>
      <c r="AD46" s="1527"/>
      <c r="AE46" s="306">
        <f t="shared" si="17"/>
        <v>0</v>
      </c>
      <c r="AF46" s="595"/>
      <c r="AG46" s="592"/>
      <c r="AH46" s="592"/>
      <c r="AI46" s="596">
        <f t="shared" si="18"/>
        <v>0</v>
      </c>
      <c r="AJ46" s="595"/>
      <c r="AK46" s="592"/>
      <c r="AL46" s="592"/>
      <c r="AM46" s="596">
        <f t="shared" si="19"/>
        <v>0</v>
      </c>
      <c r="AN46" s="409">
        <f t="shared" si="1"/>
        <v>0</v>
      </c>
      <c r="AO46" s="410">
        <f t="shared" si="2"/>
        <v>0</v>
      </c>
      <c r="AP46" s="411">
        <f>F46+J46+N46+R46+V46+Z46+AD46+AH46+AL46+0.001</f>
        <v>1E-3</v>
      </c>
      <c r="AQ46" s="412">
        <f t="shared" si="13"/>
        <v>0</v>
      </c>
      <c r="AR46" s="413">
        <f t="shared" si="35"/>
        <v>0.20900900900900882</v>
      </c>
      <c r="AS46" s="412">
        <f t="shared" si="36"/>
        <v>1.3277003751052595E-4</v>
      </c>
      <c r="AT46" s="414">
        <f t="shared" si="37"/>
        <v>0.99999999999999967</v>
      </c>
      <c r="AU46" s="412">
        <f t="shared" si="5"/>
        <v>0</v>
      </c>
      <c r="AV46" s="413">
        <f t="shared" si="38"/>
        <v>0.26668018901362622</v>
      </c>
    </row>
    <row r="47" spans="1:48" ht="16.5" customHeight="1" x14ac:dyDescent="0.25">
      <c r="A47" s="383">
        <v>16</v>
      </c>
      <c r="B47" s="384">
        <v>30940</v>
      </c>
      <c r="C47" s="385" t="s">
        <v>13</v>
      </c>
      <c r="D47" s="1485">
        <v>1</v>
      </c>
      <c r="E47" s="1486">
        <v>1</v>
      </c>
      <c r="F47" s="1486">
        <v>2</v>
      </c>
      <c r="G47" s="306">
        <f t="shared" si="39"/>
        <v>1</v>
      </c>
      <c r="H47" s="1500"/>
      <c r="I47" s="1501"/>
      <c r="J47" s="1501"/>
      <c r="K47" s="306">
        <f t="shared" si="16"/>
        <v>0</v>
      </c>
      <c r="L47" s="291"/>
      <c r="M47" s="292"/>
      <c r="N47" s="292"/>
      <c r="O47" s="306">
        <f t="shared" si="31"/>
        <v>0</v>
      </c>
      <c r="P47" s="291"/>
      <c r="Q47" s="292"/>
      <c r="R47" s="292"/>
      <c r="S47" s="306">
        <f t="shared" si="32"/>
        <v>0</v>
      </c>
      <c r="T47" s="291"/>
      <c r="U47" s="292"/>
      <c r="V47" s="292"/>
      <c r="W47" s="306">
        <f t="shared" si="33"/>
        <v>0</v>
      </c>
      <c r="X47" s="281"/>
      <c r="Y47" s="282"/>
      <c r="Z47" s="282"/>
      <c r="AA47" s="546">
        <f t="shared" si="34"/>
        <v>0</v>
      </c>
      <c r="AB47" s="1526"/>
      <c r="AC47" s="1527"/>
      <c r="AD47" s="1527"/>
      <c r="AE47" s="306">
        <f t="shared" si="17"/>
        <v>0</v>
      </c>
      <c r="AF47" s="595"/>
      <c r="AG47" s="592"/>
      <c r="AH47" s="592"/>
      <c r="AI47" s="596">
        <f t="shared" si="18"/>
        <v>0</v>
      </c>
      <c r="AJ47" s="595"/>
      <c r="AK47" s="592"/>
      <c r="AL47" s="592"/>
      <c r="AM47" s="596">
        <f t="shared" si="19"/>
        <v>0</v>
      </c>
      <c r="AN47" s="409">
        <f t="shared" si="1"/>
        <v>1</v>
      </c>
      <c r="AO47" s="410">
        <f t="shared" si="2"/>
        <v>1</v>
      </c>
      <c r="AP47" s="411">
        <f t="shared" si="4"/>
        <v>2</v>
      </c>
      <c r="AQ47" s="412">
        <f t="shared" si="13"/>
        <v>0.2</v>
      </c>
      <c r="AR47" s="413">
        <f t="shared" si="35"/>
        <v>0.20900900900900882</v>
      </c>
      <c r="AS47" s="412">
        <f t="shared" si="36"/>
        <v>0.26554007502105192</v>
      </c>
      <c r="AT47" s="414">
        <f t="shared" si="37"/>
        <v>0.99999999999999967</v>
      </c>
      <c r="AU47" s="412">
        <f t="shared" si="5"/>
        <v>1</v>
      </c>
      <c r="AV47" s="413">
        <f t="shared" si="38"/>
        <v>0.26668018901362622</v>
      </c>
    </row>
    <row r="48" spans="1:48" ht="16.5" customHeight="1" thickBot="1" x14ac:dyDescent="0.3">
      <c r="A48" s="670">
        <v>17</v>
      </c>
      <c r="B48" s="388">
        <v>31480</v>
      </c>
      <c r="C48" s="389" t="s">
        <v>95</v>
      </c>
      <c r="D48" s="1485"/>
      <c r="E48" s="1486"/>
      <c r="F48" s="1486"/>
      <c r="G48" s="318">
        <f t="shared" si="39"/>
        <v>0</v>
      </c>
      <c r="H48" s="1500"/>
      <c r="I48" s="1501"/>
      <c r="J48" s="1501"/>
      <c r="K48" s="318">
        <f t="shared" si="16"/>
        <v>0</v>
      </c>
      <c r="L48" s="291"/>
      <c r="M48" s="292"/>
      <c r="N48" s="292"/>
      <c r="O48" s="318">
        <f t="shared" si="31"/>
        <v>0</v>
      </c>
      <c r="P48" s="291"/>
      <c r="Q48" s="292"/>
      <c r="R48" s="292"/>
      <c r="S48" s="318">
        <f t="shared" si="32"/>
        <v>0</v>
      </c>
      <c r="T48" s="291"/>
      <c r="U48" s="292"/>
      <c r="V48" s="292"/>
      <c r="W48" s="318">
        <f t="shared" si="33"/>
        <v>0</v>
      </c>
      <c r="X48" s="281"/>
      <c r="Y48" s="282"/>
      <c r="Z48" s="282"/>
      <c r="AA48" s="547">
        <f t="shared" si="34"/>
        <v>0</v>
      </c>
      <c r="AB48" s="1526"/>
      <c r="AC48" s="1527"/>
      <c r="AD48" s="1527"/>
      <c r="AE48" s="318">
        <f t="shared" si="17"/>
        <v>0</v>
      </c>
      <c r="AF48" s="595"/>
      <c r="AG48" s="592"/>
      <c r="AH48" s="592"/>
      <c r="AI48" s="624">
        <f t="shared" si="18"/>
        <v>0</v>
      </c>
      <c r="AJ48" s="595"/>
      <c r="AK48" s="592"/>
      <c r="AL48" s="592"/>
      <c r="AM48" s="624">
        <f t="shared" si="19"/>
        <v>0</v>
      </c>
      <c r="AN48" s="423">
        <f t="shared" si="1"/>
        <v>0</v>
      </c>
      <c r="AO48" s="424">
        <f t="shared" si="2"/>
        <v>0</v>
      </c>
      <c r="AP48" s="425">
        <f>F48+J48+N48+R48+V48+Z48+AD48+AH48+AL48+0.001</f>
        <v>1E-3</v>
      </c>
      <c r="AQ48" s="426">
        <f t="shared" si="13"/>
        <v>0</v>
      </c>
      <c r="AR48" s="427">
        <f t="shared" si="35"/>
        <v>0.20900900900900882</v>
      </c>
      <c r="AS48" s="426">
        <f t="shared" si="36"/>
        <v>1.3277003751052595E-4</v>
      </c>
      <c r="AT48" s="428">
        <f t="shared" si="37"/>
        <v>0.99999999999999967</v>
      </c>
      <c r="AU48" s="426">
        <f t="shared" si="5"/>
        <v>0</v>
      </c>
      <c r="AV48" s="427">
        <f t="shared" si="38"/>
        <v>0.26668018901362622</v>
      </c>
    </row>
    <row r="49" spans="1:48" ht="16.5" customHeight="1" thickBot="1" x14ac:dyDescent="0.3">
      <c r="A49" s="390"/>
      <c r="B49" s="391"/>
      <c r="C49" s="373" t="s">
        <v>32</v>
      </c>
      <c r="D49" s="374">
        <f t="shared" ref="D49:AM49" si="41">SUM(D50:D68)</f>
        <v>8</v>
      </c>
      <c r="E49" s="375">
        <f t="shared" si="41"/>
        <v>38</v>
      </c>
      <c r="F49" s="375">
        <f t="shared" si="41"/>
        <v>100</v>
      </c>
      <c r="G49" s="376">
        <f t="shared" si="41"/>
        <v>8</v>
      </c>
      <c r="H49" s="374">
        <f t="shared" si="41"/>
        <v>0</v>
      </c>
      <c r="I49" s="375">
        <f t="shared" si="41"/>
        <v>1</v>
      </c>
      <c r="J49" s="375">
        <f t="shared" si="41"/>
        <v>5</v>
      </c>
      <c r="K49" s="376">
        <f t="shared" si="41"/>
        <v>4</v>
      </c>
      <c r="L49" s="374">
        <f t="shared" si="41"/>
        <v>0</v>
      </c>
      <c r="M49" s="375">
        <f t="shared" si="41"/>
        <v>0</v>
      </c>
      <c r="N49" s="375">
        <f t="shared" si="41"/>
        <v>0</v>
      </c>
      <c r="O49" s="376">
        <f t="shared" si="41"/>
        <v>0</v>
      </c>
      <c r="P49" s="374">
        <f t="shared" si="41"/>
        <v>0</v>
      </c>
      <c r="Q49" s="375">
        <f t="shared" si="41"/>
        <v>0</v>
      </c>
      <c r="R49" s="375">
        <f t="shared" si="41"/>
        <v>0</v>
      </c>
      <c r="S49" s="376">
        <f t="shared" si="41"/>
        <v>0</v>
      </c>
      <c r="T49" s="374">
        <f t="shared" si="41"/>
        <v>0</v>
      </c>
      <c r="U49" s="375">
        <f t="shared" si="41"/>
        <v>2</v>
      </c>
      <c r="V49" s="375">
        <f t="shared" si="41"/>
        <v>17</v>
      </c>
      <c r="W49" s="376">
        <f t="shared" si="41"/>
        <v>3</v>
      </c>
      <c r="X49" s="738">
        <f t="shared" si="41"/>
        <v>0</v>
      </c>
      <c r="Y49" s="739">
        <f t="shared" si="41"/>
        <v>0</v>
      </c>
      <c r="Z49" s="739">
        <f t="shared" si="41"/>
        <v>0</v>
      </c>
      <c r="AA49" s="740">
        <f t="shared" si="41"/>
        <v>0</v>
      </c>
      <c r="AB49" s="374">
        <f t="shared" si="41"/>
        <v>1</v>
      </c>
      <c r="AC49" s="375">
        <f t="shared" si="41"/>
        <v>1</v>
      </c>
      <c r="AD49" s="375">
        <f t="shared" si="41"/>
        <v>5</v>
      </c>
      <c r="AE49" s="376">
        <f t="shared" si="41"/>
        <v>3</v>
      </c>
      <c r="AF49" s="631">
        <f t="shared" si="41"/>
        <v>0</v>
      </c>
      <c r="AG49" s="632">
        <f t="shared" si="41"/>
        <v>0</v>
      </c>
      <c r="AH49" s="632">
        <f t="shared" si="41"/>
        <v>0</v>
      </c>
      <c r="AI49" s="633">
        <f t="shared" si="41"/>
        <v>0</v>
      </c>
      <c r="AJ49" s="631">
        <f t="shared" si="41"/>
        <v>0</v>
      </c>
      <c r="AK49" s="632">
        <f t="shared" si="41"/>
        <v>0</v>
      </c>
      <c r="AL49" s="632">
        <f t="shared" si="41"/>
        <v>0</v>
      </c>
      <c r="AM49" s="633">
        <f t="shared" si="41"/>
        <v>0</v>
      </c>
      <c r="AN49" s="100">
        <f t="shared" si="1"/>
        <v>9</v>
      </c>
      <c r="AO49" s="101">
        <f t="shared" si="2"/>
        <v>42</v>
      </c>
      <c r="AP49" s="206">
        <f t="shared" si="4"/>
        <v>127</v>
      </c>
      <c r="AQ49" s="69">
        <f>(G49+K49+O49+S49+W49+AA49+AE49+AI49+AM49)/$B$2/A68</f>
        <v>0.18947368421052632</v>
      </c>
      <c r="AR49" s="99"/>
      <c r="AS49" s="69">
        <f>AP49/$AP$125/A68</f>
        <v>0.88746288230719994</v>
      </c>
      <c r="AT49" s="74"/>
      <c r="AU49" s="69">
        <f t="shared" si="5"/>
        <v>0.40157480314960631</v>
      </c>
      <c r="AV49" s="99"/>
    </row>
    <row r="50" spans="1:48" ht="16.5" customHeight="1" x14ac:dyDescent="0.25">
      <c r="A50" s="392">
        <v>1</v>
      </c>
      <c r="B50" s="386">
        <v>40010</v>
      </c>
      <c r="C50" s="387" t="s">
        <v>97</v>
      </c>
      <c r="D50" s="1483">
        <v>6</v>
      </c>
      <c r="E50" s="1484">
        <v>18</v>
      </c>
      <c r="F50" s="1484">
        <v>46</v>
      </c>
      <c r="G50" s="293">
        <f t="shared" ref="G50:G66" si="42">IF(F50&gt;0,1,0)</f>
        <v>1</v>
      </c>
      <c r="H50" s="1502"/>
      <c r="I50" s="1503"/>
      <c r="J50" s="1503"/>
      <c r="K50" s="293">
        <f t="shared" si="16"/>
        <v>0</v>
      </c>
      <c r="L50" s="291"/>
      <c r="M50" s="292"/>
      <c r="N50" s="292"/>
      <c r="O50" s="293">
        <f t="shared" ref="O50:O68" si="43">IF(N50&gt;0,1,0)</f>
        <v>0</v>
      </c>
      <c r="P50" s="291"/>
      <c r="Q50" s="292"/>
      <c r="R50" s="292"/>
      <c r="S50" s="293">
        <f t="shared" ref="S50:S68" si="44">IF(R50&gt;0,1,0)</f>
        <v>0</v>
      </c>
      <c r="T50" s="1518"/>
      <c r="U50" s="1519"/>
      <c r="V50" s="1519"/>
      <c r="W50" s="293">
        <f t="shared" ref="W50:W68" si="45">IF(V50&gt;0,1,0)</f>
        <v>0</v>
      </c>
      <c r="X50" s="281"/>
      <c r="Y50" s="282"/>
      <c r="Z50" s="282"/>
      <c r="AA50" s="545">
        <f t="shared" ref="AA50:AA68" si="46">IF(Z50&gt;0,1,0)</f>
        <v>0</v>
      </c>
      <c r="AB50" s="1528"/>
      <c r="AC50" s="1529"/>
      <c r="AD50" s="1529"/>
      <c r="AE50" s="293">
        <f t="shared" si="17"/>
        <v>0</v>
      </c>
      <c r="AF50" s="595"/>
      <c r="AG50" s="592"/>
      <c r="AH50" s="592"/>
      <c r="AI50" s="618">
        <f t="shared" si="18"/>
        <v>0</v>
      </c>
      <c r="AJ50" s="595"/>
      <c r="AK50" s="592"/>
      <c r="AL50" s="592"/>
      <c r="AM50" s="618">
        <f t="shared" si="19"/>
        <v>0</v>
      </c>
      <c r="AN50" s="403">
        <f t="shared" si="1"/>
        <v>6</v>
      </c>
      <c r="AO50" s="404">
        <f t="shared" si="2"/>
        <v>18</v>
      </c>
      <c r="AP50" s="405">
        <f t="shared" si="4"/>
        <v>46</v>
      </c>
      <c r="AQ50" s="421">
        <f t="shared" si="13"/>
        <v>0.2</v>
      </c>
      <c r="AR50" s="420">
        <f t="shared" ref="AR50:AR68" si="47">$AQ$125</f>
        <v>0.20900900900900882</v>
      </c>
      <c r="AS50" s="421">
        <f t="shared" ref="AS50:AS68" si="48">AP50/$AP$125</f>
        <v>6.107421725484194</v>
      </c>
      <c r="AT50" s="422">
        <f t="shared" ref="AT50:AT68" si="49">$AS$125</f>
        <v>0.99999999999999967</v>
      </c>
      <c r="AU50" s="421">
        <f t="shared" si="5"/>
        <v>0.52173913043478259</v>
      </c>
      <c r="AV50" s="420">
        <f t="shared" ref="AV50:AV68" si="50">$AU$125</f>
        <v>0.26668018901362622</v>
      </c>
    </row>
    <row r="51" spans="1:48" ht="16.5" customHeight="1" x14ac:dyDescent="0.25">
      <c r="A51" s="392">
        <v>2</v>
      </c>
      <c r="B51" s="384">
        <v>40030</v>
      </c>
      <c r="C51" s="385" t="s">
        <v>99</v>
      </c>
      <c r="D51" s="1483">
        <v>1</v>
      </c>
      <c r="E51" s="1484">
        <v>3</v>
      </c>
      <c r="F51" s="1484">
        <v>9</v>
      </c>
      <c r="G51" s="306">
        <f>IF(F51&gt;0,1,0)</f>
        <v>1</v>
      </c>
      <c r="H51" s="1502"/>
      <c r="I51" s="1503"/>
      <c r="J51" s="1503"/>
      <c r="K51" s="306">
        <f>IF(J51&gt;0,1,0)</f>
        <v>0</v>
      </c>
      <c r="L51" s="291"/>
      <c r="M51" s="292"/>
      <c r="N51" s="292"/>
      <c r="O51" s="306">
        <f t="shared" si="43"/>
        <v>0</v>
      </c>
      <c r="P51" s="291"/>
      <c r="Q51" s="292"/>
      <c r="R51" s="292"/>
      <c r="S51" s="306">
        <f t="shared" si="44"/>
        <v>0</v>
      </c>
      <c r="T51" s="1518"/>
      <c r="U51" s="1519"/>
      <c r="V51" s="1519"/>
      <c r="W51" s="306">
        <f t="shared" si="45"/>
        <v>0</v>
      </c>
      <c r="X51" s="281"/>
      <c r="Y51" s="282"/>
      <c r="Z51" s="282"/>
      <c r="AA51" s="546">
        <f t="shared" si="46"/>
        <v>0</v>
      </c>
      <c r="AB51" s="1528"/>
      <c r="AC51" s="1529"/>
      <c r="AD51" s="1529"/>
      <c r="AE51" s="306">
        <f>IF(AD51&gt;0,1,0)</f>
        <v>0</v>
      </c>
      <c r="AF51" s="595"/>
      <c r="AG51" s="592"/>
      <c r="AH51" s="592"/>
      <c r="AI51" s="596">
        <f>IF(AH51&gt;0,1,0)</f>
        <v>0</v>
      </c>
      <c r="AJ51" s="595"/>
      <c r="AK51" s="592"/>
      <c r="AL51" s="592"/>
      <c r="AM51" s="596">
        <f>IF(AL51&gt;0,1,0)</f>
        <v>0</v>
      </c>
      <c r="AN51" s="409">
        <f t="shared" si="1"/>
        <v>1</v>
      </c>
      <c r="AO51" s="410">
        <f t="shared" si="2"/>
        <v>3</v>
      </c>
      <c r="AP51" s="411">
        <f t="shared" si="4"/>
        <v>9</v>
      </c>
      <c r="AQ51" s="412">
        <f t="shared" si="13"/>
        <v>0.2</v>
      </c>
      <c r="AR51" s="413">
        <f t="shared" si="47"/>
        <v>0.20900900900900882</v>
      </c>
      <c r="AS51" s="412">
        <f t="shared" si="48"/>
        <v>1.1949303375947338</v>
      </c>
      <c r="AT51" s="414">
        <f t="shared" si="49"/>
        <v>0.99999999999999967</v>
      </c>
      <c r="AU51" s="412">
        <f>(AN51+AO51)/AP51</f>
        <v>0.44444444444444442</v>
      </c>
      <c r="AV51" s="413">
        <f t="shared" si="50"/>
        <v>0.26668018901362622</v>
      </c>
    </row>
    <row r="52" spans="1:48" ht="16.5" customHeight="1" x14ac:dyDescent="0.25">
      <c r="A52" s="392">
        <v>3</v>
      </c>
      <c r="B52" s="384">
        <v>40410</v>
      </c>
      <c r="C52" s="385" t="s">
        <v>102</v>
      </c>
      <c r="D52" s="1483">
        <v>1</v>
      </c>
      <c r="E52" s="1484">
        <v>12</v>
      </c>
      <c r="F52" s="1484">
        <v>28</v>
      </c>
      <c r="G52" s="306">
        <f>IF(F52&gt;0,1,0)</f>
        <v>1</v>
      </c>
      <c r="H52" s="1502">
        <v>0</v>
      </c>
      <c r="I52" s="1503">
        <v>0</v>
      </c>
      <c r="J52" s="1503">
        <v>1</v>
      </c>
      <c r="K52" s="306">
        <f>IF(J52&gt;0,1,0)</f>
        <v>1</v>
      </c>
      <c r="L52" s="291"/>
      <c r="M52" s="292"/>
      <c r="N52" s="292"/>
      <c r="O52" s="306">
        <f t="shared" si="43"/>
        <v>0</v>
      </c>
      <c r="P52" s="291"/>
      <c r="Q52" s="292"/>
      <c r="R52" s="292"/>
      <c r="S52" s="306">
        <f t="shared" si="44"/>
        <v>0</v>
      </c>
      <c r="T52" s="1518"/>
      <c r="U52" s="1519"/>
      <c r="V52" s="1519"/>
      <c r="W52" s="306">
        <f t="shared" si="45"/>
        <v>0</v>
      </c>
      <c r="X52" s="281"/>
      <c r="Y52" s="282"/>
      <c r="Z52" s="282"/>
      <c r="AA52" s="546">
        <f t="shared" si="46"/>
        <v>0</v>
      </c>
      <c r="AB52" s="1528"/>
      <c r="AC52" s="1529"/>
      <c r="AD52" s="1529"/>
      <c r="AE52" s="306">
        <f>IF(AD52&gt;0,1,0)</f>
        <v>0</v>
      </c>
      <c r="AF52" s="595"/>
      <c r="AG52" s="592"/>
      <c r="AH52" s="592"/>
      <c r="AI52" s="596">
        <f>IF(AH52&gt;0,1,0)</f>
        <v>0</v>
      </c>
      <c r="AJ52" s="595"/>
      <c r="AK52" s="592"/>
      <c r="AL52" s="592"/>
      <c r="AM52" s="596">
        <f>IF(AL52&gt;0,1,0)</f>
        <v>0</v>
      </c>
      <c r="AN52" s="409">
        <f t="shared" si="1"/>
        <v>1</v>
      </c>
      <c r="AO52" s="410">
        <f t="shared" si="2"/>
        <v>12</v>
      </c>
      <c r="AP52" s="411">
        <f t="shared" si="4"/>
        <v>29</v>
      </c>
      <c r="AQ52" s="412">
        <f t="shared" si="13"/>
        <v>0.4</v>
      </c>
      <c r="AR52" s="413">
        <f t="shared" si="47"/>
        <v>0.20900900900900882</v>
      </c>
      <c r="AS52" s="412">
        <f t="shared" si="48"/>
        <v>3.850331087805253</v>
      </c>
      <c r="AT52" s="414">
        <f t="shared" si="49"/>
        <v>0.99999999999999967</v>
      </c>
      <c r="AU52" s="412">
        <f>(AN52+AO52)/AP52</f>
        <v>0.44827586206896552</v>
      </c>
      <c r="AV52" s="413">
        <f t="shared" si="50"/>
        <v>0.26668018901362622</v>
      </c>
    </row>
    <row r="53" spans="1:48" ht="16.5" customHeight="1" x14ac:dyDescent="0.25">
      <c r="A53" s="392">
        <v>4</v>
      </c>
      <c r="B53" s="384">
        <v>40011</v>
      </c>
      <c r="C53" s="385" t="s">
        <v>98</v>
      </c>
      <c r="D53" s="1483">
        <v>0</v>
      </c>
      <c r="E53" s="1484">
        <v>2</v>
      </c>
      <c r="F53" s="1484">
        <v>8</v>
      </c>
      <c r="G53" s="306">
        <f t="shared" si="42"/>
        <v>1</v>
      </c>
      <c r="H53" s="1502">
        <v>0</v>
      </c>
      <c r="I53" s="1503">
        <v>0</v>
      </c>
      <c r="J53" s="1503">
        <v>1</v>
      </c>
      <c r="K53" s="306">
        <f t="shared" si="16"/>
        <v>1</v>
      </c>
      <c r="L53" s="291"/>
      <c r="M53" s="292"/>
      <c r="N53" s="292"/>
      <c r="O53" s="306">
        <f t="shared" si="43"/>
        <v>0</v>
      </c>
      <c r="P53" s="291"/>
      <c r="Q53" s="292"/>
      <c r="R53" s="292"/>
      <c r="S53" s="306">
        <f t="shared" si="44"/>
        <v>0</v>
      </c>
      <c r="T53" s="1518"/>
      <c r="U53" s="1519"/>
      <c r="V53" s="1519"/>
      <c r="W53" s="306">
        <f t="shared" si="45"/>
        <v>0</v>
      </c>
      <c r="X53" s="281"/>
      <c r="Y53" s="282"/>
      <c r="Z53" s="282"/>
      <c r="AA53" s="546">
        <f t="shared" si="46"/>
        <v>0</v>
      </c>
      <c r="AB53" s="1528"/>
      <c r="AC53" s="1529"/>
      <c r="AD53" s="1529"/>
      <c r="AE53" s="306">
        <f t="shared" si="17"/>
        <v>0</v>
      </c>
      <c r="AF53" s="595"/>
      <c r="AG53" s="592"/>
      <c r="AH53" s="592"/>
      <c r="AI53" s="596">
        <f t="shared" si="18"/>
        <v>0</v>
      </c>
      <c r="AJ53" s="595"/>
      <c r="AK53" s="592"/>
      <c r="AL53" s="592"/>
      <c r="AM53" s="596">
        <f t="shared" si="19"/>
        <v>0</v>
      </c>
      <c r="AN53" s="409">
        <f t="shared" si="1"/>
        <v>0</v>
      </c>
      <c r="AO53" s="410">
        <f t="shared" si="2"/>
        <v>2</v>
      </c>
      <c r="AP53" s="411">
        <f t="shared" si="4"/>
        <v>9</v>
      </c>
      <c r="AQ53" s="412">
        <f t="shared" si="13"/>
        <v>0.4</v>
      </c>
      <c r="AR53" s="413">
        <f t="shared" si="47"/>
        <v>0.20900900900900882</v>
      </c>
      <c r="AS53" s="412">
        <f t="shared" si="48"/>
        <v>1.1949303375947338</v>
      </c>
      <c r="AT53" s="414">
        <f t="shared" si="49"/>
        <v>0.99999999999999967</v>
      </c>
      <c r="AU53" s="412">
        <f t="shared" si="5"/>
        <v>0.22222222222222221</v>
      </c>
      <c r="AV53" s="413">
        <f t="shared" si="50"/>
        <v>0.26668018901362622</v>
      </c>
    </row>
    <row r="54" spans="1:48" ht="16.5" customHeight="1" x14ac:dyDescent="0.25">
      <c r="A54" s="392">
        <v>5</v>
      </c>
      <c r="B54" s="384">
        <v>40080</v>
      </c>
      <c r="C54" s="385" t="s">
        <v>100</v>
      </c>
      <c r="D54" s="1483">
        <v>0</v>
      </c>
      <c r="E54" s="1484">
        <v>1</v>
      </c>
      <c r="F54" s="1484">
        <v>1</v>
      </c>
      <c r="G54" s="306">
        <f>IF(F54&gt;0,1,0)</f>
        <v>1</v>
      </c>
      <c r="H54" s="1502">
        <v>0</v>
      </c>
      <c r="I54" s="1503">
        <v>1</v>
      </c>
      <c r="J54" s="1503">
        <v>2</v>
      </c>
      <c r="K54" s="306">
        <f>IF(J54&gt;0,1,0)</f>
        <v>1</v>
      </c>
      <c r="L54" s="291"/>
      <c r="M54" s="292"/>
      <c r="N54" s="292"/>
      <c r="O54" s="306">
        <f t="shared" si="43"/>
        <v>0</v>
      </c>
      <c r="P54" s="291"/>
      <c r="Q54" s="292"/>
      <c r="R54" s="292"/>
      <c r="S54" s="306">
        <f t="shared" si="44"/>
        <v>0</v>
      </c>
      <c r="T54" s="1518"/>
      <c r="U54" s="1519"/>
      <c r="V54" s="1519"/>
      <c r="W54" s="306">
        <f t="shared" si="45"/>
        <v>0</v>
      </c>
      <c r="X54" s="281"/>
      <c r="Y54" s="282"/>
      <c r="Z54" s="282"/>
      <c r="AA54" s="546">
        <f t="shared" si="46"/>
        <v>0</v>
      </c>
      <c r="AB54" s="1528"/>
      <c r="AC54" s="1529"/>
      <c r="AD54" s="1529"/>
      <c r="AE54" s="306">
        <f>IF(AD54&gt;0,1,0)</f>
        <v>0</v>
      </c>
      <c r="AF54" s="595"/>
      <c r="AG54" s="592"/>
      <c r="AH54" s="592"/>
      <c r="AI54" s="596">
        <f>IF(AH54&gt;0,1,0)</f>
        <v>0</v>
      </c>
      <c r="AJ54" s="595"/>
      <c r="AK54" s="592"/>
      <c r="AL54" s="592"/>
      <c r="AM54" s="596">
        <f>IF(AL54&gt;0,1,0)</f>
        <v>0</v>
      </c>
      <c r="AN54" s="409">
        <f t="shared" si="1"/>
        <v>0</v>
      </c>
      <c r="AO54" s="410">
        <f t="shared" si="2"/>
        <v>2</v>
      </c>
      <c r="AP54" s="411">
        <f t="shared" si="4"/>
        <v>3</v>
      </c>
      <c r="AQ54" s="412">
        <f t="shared" si="13"/>
        <v>0.4</v>
      </c>
      <c r="AR54" s="413">
        <f t="shared" si="47"/>
        <v>0.20900900900900882</v>
      </c>
      <c r="AS54" s="412">
        <f t="shared" si="48"/>
        <v>0.39831011253157789</v>
      </c>
      <c r="AT54" s="414">
        <f t="shared" si="49"/>
        <v>0.99999999999999967</v>
      </c>
      <c r="AU54" s="412">
        <f>(AN54+AO54)/AP54</f>
        <v>0.66666666666666663</v>
      </c>
      <c r="AV54" s="413">
        <f t="shared" si="50"/>
        <v>0.26668018901362622</v>
      </c>
    </row>
    <row r="55" spans="1:48" ht="16.5" customHeight="1" x14ac:dyDescent="0.25">
      <c r="A55" s="392">
        <v>6</v>
      </c>
      <c r="B55" s="384">
        <v>40100</v>
      </c>
      <c r="C55" s="385" t="s">
        <v>101</v>
      </c>
      <c r="D55" s="1483">
        <v>0</v>
      </c>
      <c r="E55" s="1484">
        <v>1</v>
      </c>
      <c r="F55" s="1484">
        <v>1</v>
      </c>
      <c r="G55" s="306">
        <f>IF(F55&gt;0,1,0)</f>
        <v>1</v>
      </c>
      <c r="H55" s="1502"/>
      <c r="I55" s="1503"/>
      <c r="J55" s="1503"/>
      <c r="K55" s="306">
        <f>IF(J55&gt;0,1,0)</f>
        <v>0</v>
      </c>
      <c r="L55" s="291"/>
      <c r="M55" s="292"/>
      <c r="N55" s="292"/>
      <c r="O55" s="306">
        <f t="shared" si="43"/>
        <v>0</v>
      </c>
      <c r="P55" s="291"/>
      <c r="Q55" s="292"/>
      <c r="R55" s="292"/>
      <c r="S55" s="306">
        <f t="shared" si="44"/>
        <v>0</v>
      </c>
      <c r="T55" s="1518">
        <v>0</v>
      </c>
      <c r="U55" s="1519">
        <v>1</v>
      </c>
      <c r="V55" s="1519">
        <v>2</v>
      </c>
      <c r="W55" s="306">
        <f t="shared" si="45"/>
        <v>1</v>
      </c>
      <c r="X55" s="281"/>
      <c r="Y55" s="282"/>
      <c r="Z55" s="282"/>
      <c r="AA55" s="546">
        <f t="shared" si="46"/>
        <v>0</v>
      </c>
      <c r="AB55" s="1528"/>
      <c r="AC55" s="1529"/>
      <c r="AD55" s="1529"/>
      <c r="AE55" s="306">
        <f>IF(AD55&gt;0,1,0)</f>
        <v>0</v>
      </c>
      <c r="AF55" s="595"/>
      <c r="AG55" s="592"/>
      <c r="AH55" s="592"/>
      <c r="AI55" s="596">
        <f>IF(AH55&gt;0,1,0)</f>
        <v>0</v>
      </c>
      <c r="AJ55" s="595"/>
      <c r="AK55" s="592"/>
      <c r="AL55" s="592"/>
      <c r="AM55" s="596">
        <f>IF(AL55&gt;0,1,0)</f>
        <v>0</v>
      </c>
      <c r="AN55" s="409">
        <f t="shared" si="1"/>
        <v>0</v>
      </c>
      <c r="AO55" s="410">
        <f t="shared" si="2"/>
        <v>2</v>
      </c>
      <c r="AP55" s="411">
        <f t="shared" si="4"/>
        <v>3</v>
      </c>
      <c r="AQ55" s="412">
        <f t="shared" si="13"/>
        <v>0.4</v>
      </c>
      <c r="AR55" s="413">
        <f t="shared" si="47"/>
        <v>0.20900900900900882</v>
      </c>
      <c r="AS55" s="412">
        <f t="shared" si="48"/>
        <v>0.39831011253157789</v>
      </c>
      <c r="AT55" s="414">
        <f t="shared" si="49"/>
        <v>0.99999999999999967</v>
      </c>
      <c r="AU55" s="412">
        <f>(AN55+AO55)/AP55</f>
        <v>0.66666666666666663</v>
      </c>
      <c r="AV55" s="413">
        <f t="shared" si="50"/>
        <v>0.26668018901362622</v>
      </c>
    </row>
    <row r="56" spans="1:48" ht="16.5" customHeight="1" x14ac:dyDescent="0.25">
      <c r="A56" s="392">
        <v>7</v>
      </c>
      <c r="B56" s="384">
        <v>40020</v>
      </c>
      <c r="C56" s="385" t="s">
        <v>122</v>
      </c>
      <c r="D56" s="1483"/>
      <c r="E56" s="1484"/>
      <c r="F56" s="1484"/>
      <c r="G56" s="318">
        <f>IF(F56&gt;0,1,0)</f>
        <v>0</v>
      </c>
      <c r="H56" s="1502"/>
      <c r="I56" s="1503"/>
      <c r="J56" s="1503"/>
      <c r="K56" s="318">
        <f>IF(J56&gt;0,1,0)</f>
        <v>0</v>
      </c>
      <c r="L56" s="291"/>
      <c r="M56" s="292"/>
      <c r="N56" s="292"/>
      <c r="O56" s="318">
        <f t="shared" si="43"/>
        <v>0</v>
      </c>
      <c r="P56" s="291"/>
      <c r="Q56" s="292"/>
      <c r="R56" s="292"/>
      <c r="S56" s="318">
        <f t="shared" si="44"/>
        <v>0</v>
      </c>
      <c r="T56" s="1518"/>
      <c r="U56" s="1519"/>
      <c r="V56" s="1519"/>
      <c r="W56" s="318">
        <f t="shared" si="45"/>
        <v>0</v>
      </c>
      <c r="X56" s="281"/>
      <c r="Y56" s="282"/>
      <c r="Z56" s="282"/>
      <c r="AA56" s="547">
        <f t="shared" si="46"/>
        <v>0</v>
      </c>
      <c r="AB56" s="1528">
        <v>0</v>
      </c>
      <c r="AC56" s="1529">
        <v>0</v>
      </c>
      <c r="AD56" s="1529">
        <v>1</v>
      </c>
      <c r="AE56" s="318">
        <f>IF(AD56&gt;0,1,0)</f>
        <v>1</v>
      </c>
      <c r="AF56" s="595"/>
      <c r="AG56" s="592"/>
      <c r="AH56" s="592"/>
      <c r="AI56" s="624">
        <f>IF(AH56&gt;0,1,0)</f>
        <v>0</v>
      </c>
      <c r="AJ56" s="595"/>
      <c r="AK56" s="592"/>
      <c r="AL56" s="592"/>
      <c r="AM56" s="624">
        <f>IF(AL56&gt;0,1,0)</f>
        <v>0</v>
      </c>
      <c r="AN56" s="409">
        <f t="shared" si="1"/>
        <v>0</v>
      </c>
      <c r="AO56" s="410">
        <f t="shared" si="2"/>
        <v>0</v>
      </c>
      <c r="AP56" s="411">
        <f t="shared" si="4"/>
        <v>1</v>
      </c>
      <c r="AQ56" s="412">
        <f t="shared" si="13"/>
        <v>0.2</v>
      </c>
      <c r="AR56" s="427">
        <f t="shared" si="47"/>
        <v>0.20900900900900882</v>
      </c>
      <c r="AS56" s="426">
        <f t="shared" si="48"/>
        <v>0.13277003751052596</v>
      </c>
      <c r="AT56" s="428">
        <f t="shared" si="49"/>
        <v>0.99999999999999967</v>
      </c>
      <c r="AU56" s="426">
        <f>(AN56+AO56)/AP56</f>
        <v>0</v>
      </c>
      <c r="AV56" s="427">
        <f t="shared" si="50"/>
        <v>0.26668018901362622</v>
      </c>
    </row>
    <row r="57" spans="1:48" ht="16.5" customHeight="1" x14ac:dyDescent="0.25">
      <c r="A57" s="392">
        <v>8</v>
      </c>
      <c r="B57" s="384">
        <v>40031</v>
      </c>
      <c r="C57" s="385" t="s">
        <v>33</v>
      </c>
      <c r="D57" s="1483"/>
      <c r="E57" s="1484"/>
      <c r="F57" s="1484"/>
      <c r="G57" s="306">
        <f t="shared" si="42"/>
        <v>0</v>
      </c>
      <c r="H57" s="1502"/>
      <c r="I57" s="1503"/>
      <c r="J57" s="1503"/>
      <c r="K57" s="306">
        <f t="shared" si="16"/>
        <v>0</v>
      </c>
      <c r="L57" s="291"/>
      <c r="M57" s="292"/>
      <c r="N57" s="292"/>
      <c r="O57" s="306">
        <f t="shared" si="43"/>
        <v>0</v>
      </c>
      <c r="P57" s="291"/>
      <c r="Q57" s="292"/>
      <c r="R57" s="292"/>
      <c r="S57" s="306">
        <f t="shared" si="44"/>
        <v>0</v>
      </c>
      <c r="T57" s="1518"/>
      <c r="U57" s="1519"/>
      <c r="V57" s="1519"/>
      <c r="W57" s="306">
        <f t="shared" si="45"/>
        <v>0</v>
      </c>
      <c r="X57" s="281"/>
      <c r="Y57" s="282"/>
      <c r="Z57" s="282"/>
      <c r="AA57" s="546">
        <f t="shared" si="46"/>
        <v>0</v>
      </c>
      <c r="AB57" s="1528"/>
      <c r="AC57" s="1529"/>
      <c r="AD57" s="1529"/>
      <c r="AE57" s="306">
        <f t="shared" si="17"/>
        <v>0</v>
      </c>
      <c r="AF57" s="595"/>
      <c r="AG57" s="592"/>
      <c r="AH57" s="592"/>
      <c r="AI57" s="596">
        <f t="shared" si="18"/>
        <v>0</v>
      </c>
      <c r="AJ57" s="595"/>
      <c r="AK57" s="592"/>
      <c r="AL57" s="592"/>
      <c r="AM57" s="596">
        <f t="shared" si="19"/>
        <v>0</v>
      </c>
      <c r="AN57" s="409">
        <f t="shared" si="1"/>
        <v>0</v>
      </c>
      <c r="AO57" s="410">
        <f t="shared" si="2"/>
        <v>0</v>
      </c>
      <c r="AP57" s="411">
        <f>F57+J57+N57+R57+V57+Z57+AD57+AH57+AL57+0.001</f>
        <v>1E-3</v>
      </c>
      <c r="AQ57" s="412">
        <f t="shared" si="13"/>
        <v>0</v>
      </c>
      <c r="AR57" s="413">
        <f t="shared" si="47"/>
        <v>0.20900900900900882</v>
      </c>
      <c r="AS57" s="412">
        <f t="shared" si="48"/>
        <v>1.3277003751052595E-4</v>
      </c>
      <c r="AT57" s="414">
        <f t="shared" si="49"/>
        <v>0.99999999999999967</v>
      </c>
      <c r="AU57" s="412">
        <f t="shared" si="5"/>
        <v>0</v>
      </c>
      <c r="AV57" s="413">
        <f t="shared" si="50"/>
        <v>0.26668018901362622</v>
      </c>
    </row>
    <row r="58" spans="1:48" ht="16.5" customHeight="1" x14ac:dyDescent="0.25">
      <c r="A58" s="392">
        <v>9</v>
      </c>
      <c r="B58" s="384">
        <v>40210</v>
      </c>
      <c r="C58" s="385" t="s">
        <v>34</v>
      </c>
      <c r="D58" s="1483"/>
      <c r="E58" s="1484"/>
      <c r="F58" s="1484"/>
      <c r="G58" s="306">
        <f t="shared" si="42"/>
        <v>0</v>
      </c>
      <c r="H58" s="1502"/>
      <c r="I58" s="1503"/>
      <c r="J58" s="1503"/>
      <c r="K58" s="306">
        <f t="shared" si="16"/>
        <v>0</v>
      </c>
      <c r="L58" s="291"/>
      <c r="M58" s="292"/>
      <c r="N58" s="292"/>
      <c r="O58" s="306">
        <f t="shared" si="43"/>
        <v>0</v>
      </c>
      <c r="P58" s="291"/>
      <c r="Q58" s="292"/>
      <c r="R58" s="292"/>
      <c r="S58" s="306">
        <f t="shared" si="44"/>
        <v>0</v>
      </c>
      <c r="T58" s="1518"/>
      <c r="U58" s="1519"/>
      <c r="V58" s="1519"/>
      <c r="W58" s="306">
        <f t="shared" si="45"/>
        <v>0</v>
      </c>
      <c r="X58" s="281"/>
      <c r="Y58" s="282"/>
      <c r="Z58" s="282"/>
      <c r="AA58" s="546">
        <f t="shared" si="46"/>
        <v>0</v>
      </c>
      <c r="AB58" s="1528">
        <v>0</v>
      </c>
      <c r="AC58" s="1529">
        <v>0</v>
      </c>
      <c r="AD58" s="1529">
        <v>1</v>
      </c>
      <c r="AE58" s="306">
        <f t="shared" si="17"/>
        <v>1</v>
      </c>
      <c r="AF58" s="595"/>
      <c r="AG58" s="592"/>
      <c r="AH58" s="592"/>
      <c r="AI58" s="596">
        <f t="shared" si="18"/>
        <v>0</v>
      </c>
      <c r="AJ58" s="595"/>
      <c r="AK58" s="592"/>
      <c r="AL58" s="592"/>
      <c r="AM58" s="596">
        <f t="shared" si="19"/>
        <v>0</v>
      </c>
      <c r="AN58" s="409">
        <f t="shared" si="1"/>
        <v>0</v>
      </c>
      <c r="AO58" s="410">
        <f t="shared" si="2"/>
        <v>0</v>
      </c>
      <c r="AP58" s="411">
        <f>F58+J58+N58+R58+V58+Z58+AD58+AH58+AL58</f>
        <v>1</v>
      </c>
      <c r="AQ58" s="412">
        <f t="shared" si="13"/>
        <v>0.2</v>
      </c>
      <c r="AR58" s="413">
        <f t="shared" si="47"/>
        <v>0.20900900900900882</v>
      </c>
      <c r="AS58" s="412">
        <f t="shared" si="48"/>
        <v>0.13277003751052596</v>
      </c>
      <c r="AT58" s="414">
        <f t="shared" si="49"/>
        <v>0.99999999999999967</v>
      </c>
      <c r="AU58" s="412">
        <f t="shared" si="5"/>
        <v>0</v>
      </c>
      <c r="AV58" s="413">
        <f t="shared" si="50"/>
        <v>0.26668018901362622</v>
      </c>
    </row>
    <row r="59" spans="1:48" ht="16.5" customHeight="1" x14ac:dyDescent="0.25">
      <c r="A59" s="392">
        <v>10</v>
      </c>
      <c r="B59" s="384">
        <v>40300</v>
      </c>
      <c r="C59" s="385" t="s">
        <v>35</v>
      </c>
      <c r="D59" s="1483"/>
      <c r="E59" s="1484"/>
      <c r="F59" s="1484"/>
      <c r="G59" s="306">
        <f t="shared" si="42"/>
        <v>0</v>
      </c>
      <c r="H59" s="1502"/>
      <c r="I59" s="1503"/>
      <c r="J59" s="1503"/>
      <c r="K59" s="306">
        <f t="shared" si="16"/>
        <v>0</v>
      </c>
      <c r="L59" s="291"/>
      <c r="M59" s="292"/>
      <c r="N59" s="292"/>
      <c r="O59" s="306">
        <f t="shared" si="43"/>
        <v>0</v>
      </c>
      <c r="P59" s="291"/>
      <c r="Q59" s="292"/>
      <c r="R59" s="292"/>
      <c r="S59" s="306">
        <f t="shared" si="44"/>
        <v>0</v>
      </c>
      <c r="T59" s="1518"/>
      <c r="U59" s="1519"/>
      <c r="V59" s="1519"/>
      <c r="W59" s="306">
        <f t="shared" si="45"/>
        <v>0</v>
      </c>
      <c r="X59" s="281"/>
      <c r="Y59" s="282"/>
      <c r="Z59" s="282"/>
      <c r="AA59" s="546">
        <f t="shared" si="46"/>
        <v>0</v>
      </c>
      <c r="AB59" s="1528"/>
      <c r="AC59" s="1529"/>
      <c r="AD59" s="1529"/>
      <c r="AE59" s="306">
        <f t="shared" si="17"/>
        <v>0</v>
      </c>
      <c r="AF59" s="595"/>
      <c r="AG59" s="592"/>
      <c r="AH59" s="592"/>
      <c r="AI59" s="596">
        <f t="shared" si="18"/>
        <v>0</v>
      </c>
      <c r="AJ59" s="595"/>
      <c r="AK59" s="592"/>
      <c r="AL59" s="592"/>
      <c r="AM59" s="596">
        <f t="shared" si="19"/>
        <v>0</v>
      </c>
      <c r="AN59" s="409">
        <f t="shared" si="1"/>
        <v>0</v>
      </c>
      <c r="AO59" s="410">
        <f t="shared" si="2"/>
        <v>0</v>
      </c>
      <c r="AP59" s="411">
        <f>F59+J59+N59+R59+V59+Z59+AD59+AH59+AL59+0.001</f>
        <v>1E-3</v>
      </c>
      <c r="AQ59" s="412">
        <f t="shared" si="13"/>
        <v>0</v>
      </c>
      <c r="AR59" s="413">
        <f t="shared" si="47"/>
        <v>0.20900900900900882</v>
      </c>
      <c r="AS59" s="412">
        <f t="shared" si="48"/>
        <v>1.3277003751052595E-4</v>
      </c>
      <c r="AT59" s="414">
        <f t="shared" si="49"/>
        <v>0.99999999999999967</v>
      </c>
      <c r="AU59" s="412">
        <f t="shared" si="5"/>
        <v>0</v>
      </c>
      <c r="AV59" s="413">
        <f t="shared" si="50"/>
        <v>0.26668018901362622</v>
      </c>
    </row>
    <row r="60" spans="1:48" ht="16.5" customHeight="1" x14ac:dyDescent="0.25">
      <c r="A60" s="392">
        <v>11</v>
      </c>
      <c r="B60" s="384">
        <v>40360</v>
      </c>
      <c r="C60" s="385" t="s">
        <v>36</v>
      </c>
      <c r="D60" s="1483"/>
      <c r="E60" s="1484"/>
      <c r="F60" s="1484"/>
      <c r="G60" s="306">
        <f t="shared" si="42"/>
        <v>0</v>
      </c>
      <c r="H60" s="1502"/>
      <c r="I60" s="1503"/>
      <c r="J60" s="1503"/>
      <c r="K60" s="306">
        <f t="shared" si="16"/>
        <v>0</v>
      </c>
      <c r="L60" s="291"/>
      <c r="M60" s="292"/>
      <c r="N60" s="292"/>
      <c r="O60" s="306">
        <f t="shared" si="43"/>
        <v>0</v>
      </c>
      <c r="P60" s="291"/>
      <c r="Q60" s="292"/>
      <c r="R60" s="292"/>
      <c r="S60" s="306">
        <f t="shared" si="44"/>
        <v>0</v>
      </c>
      <c r="T60" s="1518"/>
      <c r="U60" s="1519"/>
      <c r="V60" s="1519"/>
      <c r="W60" s="306">
        <f t="shared" si="45"/>
        <v>0</v>
      </c>
      <c r="X60" s="281"/>
      <c r="Y60" s="282"/>
      <c r="Z60" s="282"/>
      <c r="AA60" s="546">
        <f t="shared" si="46"/>
        <v>0</v>
      </c>
      <c r="AB60" s="1528"/>
      <c r="AC60" s="1529"/>
      <c r="AD60" s="1529"/>
      <c r="AE60" s="306">
        <f t="shared" si="17"/>
        <v>0</v>
      </c>
      <c r="AF60" s="595"/>
      <c r="AG60" s="592"/>
      <c r="AH60" s="592"/>
      <c r="AI60" s="596">
        <f t="shared" si="18"/>
        <v>0</v>
      </c>
      <c r="AJ60" s="595"/>
      <c r="AK60" s="592"/>
      <c r="AL60" s="592"/>
      <c r="AM60" s="596">
        <f t="shared" si="19"/>
        <v>0</v>
      </c>
      <c r="AN60" s="409">
        <f t="shared" si="1"/>
        <v>0</v>
      </c>
      <c r="AO60" s="410">
        <f t="shared" si="2"/>
        <v>0</v>
      </c>
      <c r="AP60" s="411">
        <f>F60+J60+N60+R60+V60+Z60+AD60+AH60+AL60+0.001</f>
        <v>1E-3</v>
      </c>
      <c r="AQ60" s="412">
        <f t="shared" si="13"/>
        <v>0</v>
      </c>
      <c r="AR60" s="413">
        <f t="shared" si="47"/>
        <v>0.20900900900900882</v>
      </c>
      <c r="AS60" s="412">
        <f t="shared" si="48"/>
        <v>1.3277003751052595E-4</v>
      </c>
      <c r="AT60" s="414">
        <f t="shared" si="49"/>
        <v>0.99999999999999967</v>
      </c>
      <c r="AU60" s="412">
        <f t="shared" si="5"/>
        <v>0</v>
      </c>
      <c r="AV60" s="413">
        <f t="shared" si="50"/>
        <v>0.26668018901362622</v>
      </c>
    </row>
    <row r="61" spans="1:48" ht="16.5" customHeight="1" x14ac:dyDescent="0.25">
      <c r="A61" s="392">
        <v>12</v>
      </c>
      <c r="B61" s="384">
        <v>40390</v>
      </c>
      <c r="C61" s="385" t="s">
        <v>37</v>
      </c>
      <c r="D61" s="1483"/>
      <c r="E61" s="1484"/>
      <c r="F61" s="1484"/>
      <c r="G61" s="306">
        <f t="shared" si="42"/>
        <v>0</v>
      </c>
      <c r="H61" s="1502"/>
      <c r="I61" s="1503"/>
      <c r="J61" s="1503"/>
      <c r="K61" s="306">
        <f t="shared" si="16"/>
        <v>0</v>
      </c>
      <c r="L61" s="291"/>
      <c r="M61" s="292"/>
      <c r="N61" s="292"/>
      <c r="O61" s="306">
        <f t="shared" si="43"/>
        <v>0</v>
      </c>
      <c r="P61" s="291"/>
      <c r="Q61" s="292"/>
      <c r="R61" s="292"/>
      <c r="S61" s="306">
        <f t="shared" si="44"/>
        <v>0</v>
      </c>
      <c r="T61" s="1518"/>
      <c r="U61" s="1519"/>
      <c r="V61" s="1519"/>
      <c r="W61" s="306">
        <f t="shared" si="45"/>
        <v>0</v>
      </c>
      <c r="X61" s="281"/>
      <c r="Y61" s="282"/>
      <c r="Z61" s="282"/>
      <c r="AA61" s="546">
        <f t="shared" si="46"/>
        <v>0</v>
      </c>
      <c r="AB61" s="1528"/>
      <c r="AC61" s="1529"/>
      <c r="AD61" s="1529"/>
      <c r="AE61" s="306">
        <f t="shared" si="17"/>
        <v>0</v>
      </c>
      <c r="AF61" s="595"/>
      <c r="AG61" s="592"/>
      <c r="AH61" s="592"/>
      <c r="AI61" s="596">
        <f t="shared" si="18"/>
        <v>0</v>
      </c>
      <c r="AJ61" s="595"/>
      <c r="AK61" s="592"/>
      <c r="AL61" s="592"/>
      <c r="AM61" s="596">
        <f t="shared" si="19"/>
        <v>0</v>
      </c>
      <c r="AN61" s="409">
        <f t="shared" si="1"/>
        <v>0</v>
      </c>
      <c r="AO61" s="410">
        <f t="shared" si="2"/>
        <v>0</v>
      </c>
      <c r="AP61" s="411">
        <f>F61+J61+N61+R61+V61+Z61+AD61+AH61+AL61+0.001</f>
        <v>1E-3</v>
      </c>
      <c r="AQ61" s="412">
        <f t="shared" si="13"/>
        <v>0</v>
      </c>
      <c r="AR61" s="413">
        <f t="shared" si="47"/>
        <v>0.20900900900900882</v>
      </c>
      <c r="AS61" s="412">
        <f t="shared" si="48"/>
        <v>1.3277003751052595E-4</v>
      </c>
      <c r="AT61" s="414">
        <f t="shared" si="49"/>
        <v>0.99999999999999967</v>
      </c>
      <c r="AU61" s="412">
        <f t="shared" si="5"/>
        <v>0</v>
      </c>
      <c r="AV61" s="413">
        <f t="shared" si="50"/>
        <v>0.26668018901362622</v>
      </c>
    </row>
    <row r="62" spans="1:48" ht="16.5" customHeight="1" x14ac:dyDescent="0.25">
      <c r="A62" s="392">
        <v>13</v>
      </c>
      <c r="B62" s="384">
        <v>40720</v>
      </c>
      <c r="C62" s="385" t="s">
        <v>123</v>
      </c>
      <c r="D62" s="1483">
        <v>0</v>
      </c>
      <c r="E62" s="1484">
        <v>1</v>
      </c>
      <c r="F62" s="1484">
        <v>3</v>
      </c>
      <c r="G62" s="306">
        <f t="shared" si="42"/>
        <v>1</v>
      </c>
      <c r="H62" s="1502">
        <v>0</v>
      </c>
      <c r="I62" s="1503">
        <v>0</v>
      </c>
      <c r="J62" s="1503">
        <v>1</v>
      </c>
      <c r="K62" s="306">
        <f t="shared" si="16"/>
        <v>1</v>
      </c>
      <c r="L62" s="291"/>
      <c r="M62" s="292"/>
      <c r="N62" s="292"/>
      <c r="O62" s="306">
        <f t="shared" si="43"/>
        <v>0</v>
      </c>
      <c r="P62" s="291"/>
      <c r="Q62" s="292"/>
      <c r="R62" s="292"/>
      <c r="S62" s="306">
        <f t="shared" si="44"/>
        <v>0</v>
      </c>
      <c r="T62" s="1518">
        <v>0</v>
      </c>
      <c r="U62" s="1519">
        <v>1</v>
      </c>
      <c r="V62" s="1519">
        <v>4</v>
      </c>
      <c r="W62" s="306">
        <f t="shared" si="45"/>
        <v>1</v>
      </c>
      <c r="X62" s="281"/>
      <c r="Y62" s="282"/>
      <c r="Z62" s="282"/>
      <c r="AA62" s="546">
        <f t="shared" si="46"/>
        <v>0</v>
      </c>
      <c r="AB62" s="1528"/>
      <c r="AC62" s="1529"/>
      <c r="AD62" s="1529"/>
      <c r="AE62" s="306">
        <f t="shared" si="17"/>
        <v>0</v>
      </c>
      <c r="AF62" s="595"/>
      <c r="AG62" s="592"/>
      <c r="AH62" s="592"/>
      <c r="AI62" s="596">
        <f t="shared" si="18"/>
        <v>0</v>
      </c>
      <c r="AJ62" s="595"/>
      <c r="AK62" s="592"/>
      <c r="AL62" s="592"/>
      <c r="AM62" s="596">
        <f t="shared" si="19"/>
        <v>0</v>
      </c>
      <c r="AN62" s="409">
        <f t="shared" si="1"/>
        <v>0</v>
      </c>
      <c r="AO62" s="410">
        <f t="shared" si="2"/>
        <v>2</v>
      </c>
      <c r="AP62" s="411">
        <f t="shared" si="4"/>
        <v>8</v>
      </c>
      <c r="AQ62" s="412">
        <f t="shared" si="13"/>
        <v>0.6</v>
      </c>
      <c r="AR62" s="413">
        <f t="shared" si="47"/>
        <v>0.20900900900900882</v>
      </c>
      <c r="AS62" s="412">
        <f t="shared" si="48"/>
        <v>1.0621603000842077</v>
      </c>
      <c r="AT62" s="414">
        <f t="shared" si="49"/>
        <v>0.99999999999999967</v>
      </c>
      <c r="AU62" s="412">
        <f t="shared" si="5"/>
        <v>0.25</v>
      </c>
      <c r="AV62" s="413">
        <f t="shared" si="50"/>
        <v>0.26668018901362622</v>
      </c>
    </row>
    <row r="63" spans="1:48" ht="16.5" customHeight="1" x14ac:dyDescent="0.25">
      <c r="A63" s="392">
        <v>14</v>
      </c>
      <c r="B63" s="384">
        <v>40730</v>
      </c>
      <c r="C63" s="385" t="s">
        <v>38</v>
      </c>
      <c r="D63" s="1483"/>
      <c r="E63" s="1484"/>
      <c r="F63" s="1484"/>
      <c r="G63" s="306">
        <f t="shared" si="42"/>
        <v>0</v>
      </c>
      <c r="H63" s="1502"/>
      <c r="I63" s="1503"/>
      <c r="J63" s="1503"/>
      <c r="K63" s="306">
        <f t="shared" si="16"/>
        <v>0</v>
      </c>
      <c r="L63" s="291"/>
      <c r="M63" s="292"/>
      <c r="N63" s="292"/>
      <c r="O63" s="306">
        <f t="shared" si="43"/>
        <v>0</v>
      </c>
      <c r="P63" s="291"/>
      <c r="Q63" s="292"/>
      <c r="R63" s="292"/>
      <c r="S63" s="306">
        <f t="shared" si="44"/>
        <v>0</v>
      </c>
      <c r="T63" s="1518"/>
      <c r="U63" s="1519"/>
      <c r="V63" s="1519"/>
      <c r="W63" s="306">
        <f t="shared" si="45"/>
        <v>0</v>
      </c>
      <c r="X63" s="281"/>
      <c r="Y63" s="282"/>
      <c r="Z63" s="282"/>
      <c r="AA63" s="546">
        <f t="shared" si="46"/>
        <v>0</v>
      </c>
      <c r="AB63" s="1528"/>
      <c r="AC63" s="1529"/>
      <c r="AD63" s="1529"/>
      <c r="AE63" s="306">
        <f t="shared" si="17"/>
        <v>0</v>
      </c>
      <c r="AF63" s="595"/>
      <c r="AG63" s="592"/>
      <c r="AH63" s="592"/>
      <c r="AI63" s="596">
        <f t="shared" si="18"/>
        <v>0</v>
      </c>
      <c r="AJ63" s="595"/>
      <c r="AK63" s="592"/>
      <c r="AL63" s="592"/>
      <c r="AM63" s="596">
        <f t="shared" si="19"/>
        <v>0</v>
      </c>
      <c r="AN63" s="409">
        <f t="shared" si="1"/>
        <v>0</v>
      </c>
      <c r="AO63" s="410">
        <f t="shared" si="2"/>
        <v>0</v>
      </c>
      <c r="AP63" s="411">
        <f>F63+J63+N63+R63+V63+Z63+AD63+AH63+AL63+0.001</f>
        <v>1E-3</v>
      </c>
      <c r="AQ63" s="412">
        <f t="shared" si="13"/>
        <v>0</v>
      </c>
      <c r="AR63" s="413">
        <f t="shared" si="47"/>
        <v>0.20900900900900882</v>
      </c>
      <c r="AS63" s="412">
        <f t="shared" si="48"/>
        <v>1.3277003751052595E-4</v>
      </c>
      <c r="AT63" s="414">
        <f t="shared" si="49"/>
        <v>0.99999999999999967</v>
      </c>
      <c r="AU63" s="412">
        <f t="shared" si="5"/>
        <v>0</v>
      </c>
      <c r="AV63" s="413">
        <f t="shared" si="50"/>
        <v>0.26668018901362622</v>
      </c>
    </row>
    <row r="64" spans="1:48" ht="16.5" customHeight="1" x14ac:dyDescent="0.25">
      <c r="A64" s="392">
        <v>15</v>
      </c>
      <c r="B64" s="384">
        <v>40820</v>
      </c>
      <c r="C64" s="385" t="s">
        <v>39</v>
      </c>
      <c r="D64" s="1483"/>
      <c r="E64" s="1484"/>
      <c r="F64" s="1484"/>
      <c r="G64" s="306">
        <f t="shared" si="42"/>
        <v>0</v>
      </c>
      <c r="H64" s="1502"/>
      <c r="I64" s="1503"/>
      <c r="J64" s="1503"/>
      <c r="K64" s="306">
        <f t="shared" si="16"/>
        <v>0</v>
      </c>
      <c r="L64" s="291"/>
      <c r="M64" s="292"/>
      <c r="N64" s="292"/>
      <c r="O64" s="306">
        <f t="shared" si="43"/>
        <v>0</v>
      </c>
      <c r="P64" s="291"/>
      <c r="Q64" s="292"/>
      <c r="R64" s="292"/>
      <c r="S64" s="306">
        <f t="shared" si="44"/>
        <v>0</v>
      </c>
      <c r="T64" s="1518"/>
      <c r="U64" s="1519"/>
      <c r="V64" s="1519"/>
      <c r="W64" s="306">
        <f t="shared" si="45"/>
        <v>0</v>
      </c>
      <c r="X64" s="281"/>
      <c r="Y64" s="282"/>
      <c r="Z64" s="282"/>
      <c r="AA64" s="546">
        <f t="shared" si="46"/>
        <v>0</v>
      </c>
      <c r="AB64" s="1528">
        <v>1</v>
      </c>
      <c r="AC64" s="1529">
        <v>1</v>
      </c>
      <c r="AD64" s="1529">
        <v>3</v>
      </c>
      <c r="AE64" s="306">
        <f t="shared" si="17"/>
        <v>1</v>
      </c>
      <c r="AF64" s="595"/>
      <c r="AG64" s="592"/>
      <c r="AH64" s="592"/>
      <c r="AI64" s="596">
        <f t="shared" si="18"/>
        <v>0</v>
      </c>
      <c r="AJ64" s="595"/>
      <c r="AK64" s="592"/>
      <c r="AL64" s="592"/>
      <c r="AM64" s="596">
        <f t="shared" si="19"/>
        <v>0</v>
      </c>
      <c r="AN64" s="409">
        <f t="shared" si="1"/>
        <v>1</v>
      </c>
      <c r="AO64" s="410">
        <f t="shared" si="2"/>
        <v>1</v>
      </c>
      <c r="AP64" s="411">
        <f t="shared" si="4"/>
        <v>3</v>
      </c>
      <c r="AQ64" s="412">
        <f t="shared" si="13"/>
        <v>0.2</v>
      </c>
      <c r="AR64" s="413">
        <f t="shared" si="47"/>
        <v>0.20900900900900882</v>
      </c>
      <c r="AS64" s="412">
        <f t="shared" si="48"/>
        <v>0.39831011253157789</v>
      </c>
      <c r="AT64" s="414">
        <f t="shared" si="49"/>
        <v>0.99999999999999967</v>
      </c>
      <c r="AU64" s="412">
        <f t="shared" si="5"/>
        <v>0.66666666666666663</v>
      </c>
      <c r="AV64" s="413">
        <f t="shared" si="50"/>
        <v>0.26668018901362622</v>
      </c>
    </row>
    <row r="65" spans="1:48" ht="16.5" customHeight="1" x14ac:dyDescent="0.25">
      <c r="A65" s="392">
        <v>16</v>
      </c>
      <c r="B65" s="384">
        <v>40840</v>
      </c>
      <c r="C65" s="385" t="s">
        <v>40</v>
      </c>
      <c r="D65" s="1483"/>
      <c r="E65" s="1484"/>
      <c r="F65" s="1484"/>
      <c r="G65" s="306">
        <f t="shared" si="42"/>
        <v>0</v>
      </c>
      <c r="H65" s="1502"/>
      <c r="I65" s="1503"/>
      <c r="J65" s="1503"/>
      <c r="K65" s="306">
        <f t="shared" si="16"/>
        <v>0</v>
      </c>
      <c r="L65" s="291"/>
      <c r="M65" s="292"/>
      <c r="N65" s="292"/>
      <c r="O65" s="306">
        <f t="shared" si="43"/>
        <v>0</v>
      </c>
      <c r="P65" s="291"/>
      <c r="Q65" s="292"/>
      <c r="R65" s="292"/>
      <c r="S65" s="306">
        <f t="shared" si="44"/>
        <v>0</v>
      </c>
      <c r="T65" s="1518">
        <v>0</v>
      </c>
      <c r="U65" s="1519">
        <v>0</v>
      </c>
      <c r="V65" s="1519">
        <v>11</v>
      </c>
      <c r="W65" s="306">
        <f t="shared" si="45"/>
        <v>1</v>
      </c>
      <c r="X65" s="281"/>
      <c r="Y65" s="282"/>
      <c r="Z65" s="282"/>
      <c r="AA65" s="546">
        <f t="shared" si="46"/>
        <v>0</v>
      </c>
      <c r="AB65" s="1528"/>
      <c r="AC65" s="1529"/>
      <c r="AD65" s="1529"/>
      <c r="AE65" s="306">
        <f t="shared" si="17"/>
        <v>0</v>
      </c>
      <c r="AF65" s="595"/>
      <c r="AG65" s="592"/>
      <c r="AH65" s="592"/>
      <c r="AI65" s="596">
        <f t="shared" si="18"/>
        <v>0</v>
      </c>
      <c r="AJ65" s="595"/>
      <c r="AK65" s="592"/>
      <c r="AL65" s="592"/>
      <c r="AM65" s="596">
        <f t="shared" si="19"/>
        <v>0</v>
      </c>
      <c r="AN65" s="409">
        <f t="shared" si="1"/>
        <v>0</v>
      </c>
      <c r="AO65" s="410">
        <f t="shared" si="2"/>
        <v>0</v>
      </c>
      <c r="AP65" s="411">
        <f>F65+J65+N65+R65+V65+Z65+AD65+AH65+AL65</f>
        <v>11</v>
      </c>
      <c r="AQ65" s="412">
        <f t="shared" si="13"/>
        <v>0.2</v>
      </c>
      <c r="AR65" s="413">
        <f t="shared" si="47"/>
        <v>0.20900900900900882</v>
      </c>
      <c r="AS65" s="412">
        <f t="shared" si="48"/>
        <v>1.4604704126157857</v>
      </c>
      <c r="AT65" s="414">
        <f t="shared" si="49"/>
        <v>0.99999999999999967</v>
      </c>
      <c r="AU65" s="412">
        <f t="shared" si="5"/>
        <v>0</v>
      </c>
      <c r="AV65" s="413">
        <f t="shared" si="50"/>
        <v>0.26668018901362622</v>
      </c>
    </row>
    <row r="66" spans="1:48" ht="16.5" customHeight="1" x14ac:dyDescent="0.25">
      <c r="A66" s="392">
        <v>17</v>
      </c>
      <c r="B66" s="384">
        <v>40950</v>
      </c>
      <c r="C66" s="385" t="s">
        <v>14</v>
      </c>
      <c r="D66" s="1483"/>
      <c r="E66" s="1484"/>
      <c r="F66" s="1484"/>
      <c r="G66" s="306">
        <f t="shared" si="42"/>
        <v>0</v>
      </c>
      <c r="H66" s="1502"/>
      <c r="I66" s="1503"/>
      <c r="J66" s="1503"/>
      <c r="K66" s="306">
        <f t="shared" si="16"/>
        <v>0</v>
      </c>
      <c r="L66" s="291"/>
      <c r="M66" s="292"/>
      <c r="N66" s="292"/>
      <c r="O66" s="306">
        <f t="shared" si="43"/>
        <v>0</v>
      </c>
      <c r="P66" s="291"/>
      <c r="Q66" s="292"/>
      <c r="R66" s="292"/>
      <c r="S66" s="306">
        <f t="shared" si="44"/>
        <v>0</v>
      </c>
      <c r="T66" s="1518"/>
      <c r="U66" s="1519"/>
      <c r="V66" s="1519"/>
      <c r="W66" s="306">
        <f t="shared" si="45"/>
        <v>0</v>
      </c>
      <c r="X66" s="281"/>
      <c r="Y66" s="282"/>
      <c r="Z66" s="282"/>
      <c r="AA66" s="546">
        <f t="shared" si="46"/>
        <v>0</v>
      </c>
      <c r="AB66" s="1528"/>
      <c r="AC66" s="1529"/>
      <c r="AD66" s="1529"/>
      <c r="AE66" s="306">
        <f t="shared" si="17"/>
        <v>0</v>
      </c>
      <c r="AF66" s="595"/>
      <c r="AG66" s="592"/>
      <c r="AH66" s="592"/>
      <c r="AI66" s="596">
        <f t="shared" si="18"/>
        <v>0</v>
      </c>
      <c r="AJ66" s="595"/>
      <c r="AK66" s="592"/>
      <c r="AL66" s="592"/>
      <c r="AM66" s="596">
        <f t="shared" si="19"/>
        <v>0</v>
      </c>
      <c r="AN66" s="409">
        <f t="shared" si="1"/>
        <v>0</v>
      </c>
      <c r="AO66" s="410">
        <f t="shared" si="2"/>
        <v>0</v>
      </c>
      <c r="AP66" s="411">
        <f>F66+J66+N66+R66+V66+Z66+AD66+AH66+AL66+0.001</f>
        <v>1E-3</v>
      </c>
      <c r="AQ66" s="412">
        <f t="shared" si="13"/>
        <v>0</v>
      </c>
      <c r="AR66" s="413">
        <f t="shared" si="47"/>
        <v>0.20900900900900882</v>
      </c>
      <c r="AS66" s="412">
        <f t="shared" si="48"/>
        <v>1.3277003751052595E-4</v>
      </c>
      <c r="AT66" s="414">
        <f t="shared" si="49"/>
        <v>0.99999999999999967</v>
      </c>
      <c r="AU66" s="412">
        <f t="shared" si="5"/>
        <v>0</v>
      </c>
      <c r="AV66" s="413">
        <f t="shared" si="50"/>
        <v>0.26668018901362622</v>
      </c>
    </row>
    <row r="67" spans="1:48" ht="16.5" customHeight="1" x14ac:dyDescent="0.25">
      <c r="A67" s="392">
        <v>18</v>
      </c>
      <c r="B67" s="388">
        <v>40990</v>
      </c>
      <c r="C67" s="389" t="s">
        <v>41</v>
      </c>
      <c r="D67" s="1483">
        <v>0</v>
      </c>
      <c r="E67" s="1484">
        <v>0</v>
      </c>
      <c r="F67" s="1484">
        <v>4</v>
      </c>
      <c r="G67" s="306">
        <f>IF(F67&gt;0,1,0)</f>
        <v>1</v>
      </c>
      <c r="H67" s="1502"/>
      <c r="I67" s="1503"/>
      <c r="J67" s="1503"/>
      <c r="K67" s="306">
        <f>IF(J67&gt;0,1,0)</f>
        <v>0</v>
      </c>
      <c r="L67" s="291"/>
      <c r="M67" s="292"/>
      <c r="N67" s="292"/>
      <c r="O67" s="306">
        <f t="shared" si="43"/>
        <v>0</v>
      </c>
      <c r="P67" s="291"/>
      <c r="Q67" s="292"/>
      <c r="R67" s="292"/>
      <c r="S67" s="306">
        <f t="shared" si="44"/>
        <v>0</v>
      </c>
      <c r="T67" s="1518"/>
      <c r="U67" s="1519"/>
      <c r="V67" s="1519"/>
      <c r="W67" s="306">
        <f t="shared" si="45"/>
        <v>0</v>
      </c>
      <c r="X67" s="281"/>
      <c r="Y67" s="282"/>
      <c r="Z67" s="282"/>
      <c r="AA67" s="546">
        <f t="shared" si="46"/>
        <v>0</v>
      </c>
      <c r="AB67" s="1528"/>
      <c r="AC67" s="1529"/>
      <c r="AD67" s="1529"/>
      <c r="AE67" s="306">
        <f>IF(AD67&gt;0,1,0)</f>
        <v>0</v>
      </c>
      <c r="AF67" s="595"/>
      <c r="AG67" s="592"/>
      <c r="AH67" s="592"/>
      <c r="AI67" s="596">
        <f>IF(AH67&gt;0,1,0)</f>
        <v>0</v>
      </c>
      <c r="AJ67" s="595"/>
      <c r="AK67" s="592"/>
      <c r="AL67" s="592"/>
      <c r="AM67" s="596">
        <f>IF(AL67&gt;0,1,0)</f>
        <v>0</v>
      </c>
      <c r="AN67" s="409">
        <f t="shared" ref="AN67:AN122" si="51">D67+H67+L67+P67+T67+X67+AB67+AF67+AJ67</f>
        <v>0</v>
      </c>
      <c r="AO67" s="410">
        <f t="shared" ref="AO67:AO122" si="52">E67+I67+M67+Q67+U67+Y67+AC67+AG67+AK67</f>
        <v>0</v>
      </c>
      <c r="AP67" s="411">
        <f t="shared" si="4"/>
        <v>4</v>
      </c>
      <c r="AQ67" s="412">
        <f t="shared" si="13"/>
        <v>0.2</v>
      </c>
      <c r="AR67" s="427">
        <f t="shared" si="47"/>
        <v>0.20900900900900882</v>
      </c>
      <c r="AS67" s="426">
        <f t="shared" si="48"/>
        <v>0.53108015004210385</v>
      </c>
      <c r="AT67" s="428">
        <f t="shared" si="49"/>
        <v>0.99999999999999967</v>
      </c>
      <c r="AU67" s="426">
        <f>(AN67+AO67)/AP67</f>
        <v>0</v>
      </c>
      <c r="AV67" s="427">
        <f t="shared" si="50"/>
        <v>0.26668018901362622</v>
      </c>
    </row>
    <row r="68" spans="1:48" ht="16.5" customHeight="1" thickBot="1" x14ac:dyDescent="0.3">
      <c r="A68" s="392">
        <v>19</v>
      </c>
      <c r="B68" s="384">
        <v>40133</v>
      </c>
      <c r="C68" s="385" t="s">
        <v>42</v>
      </c>
      <c r="D68" s="1483"/>
      <c r="E68" s="1484"/>
      <c r="F68" s="1484"/>
      <c r="G68" s="306">
        <f>IF(F68&gt;0,1,0)</f>
        <v>0</v>
      </c>
      <c r="H68" s="1502"/>
      <c r="I68" s="1503"/>
      <c r="J68" s="1503"/>
      <c r="K68" s="306">
        <f>IF(J68&gt;0,1,0)</f>
        <v>0</v>
      </c>
      <c r="L68" s="291"/>
      <c r="M68" s="292"/>
      <c r="N68" s="292"/>
      <c r="O68" s="306">
        <f t="shared" si="43"/>
        <v>0</v>
      </c>
      <c r="P68" s="291"/>
      <c r="Q68" s="292"/>
      <c r="R68" s="292"/>
      <c r="S68" s="306">
        <f t="shared" si="44"/>
        <v>0</v>
      </c>
      <c r="T68" s="1518"/>
      <c r="U68" s="1519"/>
      <c r="V68" s="1519"/>
      <c r="W68" s="306">
        <f t="shared" si="45"/>
        <v>0</v>
      </c>
      <c r="X68" s="281"/>
      <c r="Y68" s="282"/>
      <c r="Z68" s="282"/>
      <c r="AA68" s="546">
        <f t="shared" si="46"/>
        <v>0</v>
      </c>
      <c r="AB68" s="1528"/>
      <c r="AC68" s="1529"/>
      <c r="AD68" s="1529"/>
      <c r="AE68" s="306">
        <f>IF(AD68&gt;0,1,0)</f>
        <v>0</v>
      </c>
      <c r="AF68" s="595"/>
      <c r="AG68" s="592"/>
      <c r="AH68" s="592"/>
      <c r="AI68" s="596">
        <f>IF(AH68&gt;0,1,0)</f>
        <v>0</v>
      </c>
      <c r="AJ68" s="595"/>
      <c r="AK68" s="592"/>
      <c r="AL68" s="592"/>
      <c r="AM68" s="596">
        <f>IF(AL68&gt;0,1,0)</f>
        <v>0</v>
      </c>
      <c r="AN68" s="423">
        <f t="shared" si="51"/>
        <v>0</v>
      </c>
      <c r="AO68" s="424">
        <f t="shared" si="52"/>
        <v>0</v>
      </c>
      <c r="AP68" s="425">
        <f>F68+J68+N68+R68+V68+Z68+AD68+AH68+AL68+0.001</f>
        <v>1E-3</v>
      </c>
      <c r="AQ68" s="426">
        <f t="shared" si="13"/>
        <v>0</v>
      </c>
      <c r="AR68" s="413">
        <f t="shared" si="47"/>
        <v>0.20900900900900882</v>
      </c>
      <c r="AS68" s="412">
        <f t="shared" si="48"/>
        <v>1.3277003751052595E-4</v>
      </c>
      <c r="AT68" s="414">
        <f t="shared" si="49"/>
        <v>0.99999999999999967</v>
      </c>
      <c r="AU68" s="412">
        <f>(AN68+AO68)/AP68</f>
        <v>0</v>
      </c>
      <c r="AV68" s="413">
        <f t="shared" si="50"/>
        <v>0.26668018901362622</v>
      </c>
    </row>
    <row r="69" spans="1:48" ht="16.5" customHeight="1" thickBot="1" x14ac:dyDescent="0.3">
      <c r="A69" s="402"/>
      <c r="B69" s="382"/>
      <c r="C69" s="370" t="s">
        <v>43</v>
      </c>
      <c r="D69" s="367">
        <f t="shared" ref="D69:AM69" si="53">SUM(D70:D82)</f>
        <v>1</v>
      </c>
      <c r="E69" s="368">
        <f t="shared" si="53"/>
        <v>10</v>
      </c>
      <c r="F69" s="368">
        <f t="shared" si="53"/>
        <v>24</v>
      </c>
      <c r="G69" s="369">
        <f t="shared" si="53"/>
        <v>7</v>
      </c>
      <c r="H69" s="367">
        <f t="shared" si="53"/>
        <v>0</v>
      </c>
      <c r="I69" s="368">
        <f t="shared" si="53"/>
        <v>2</v>
      </c>
      <c r="J69" s="368">
        <f t="shared" si="53"/>
        <v>6</v>
      </c>
      <c r="K69" s="369">
        <f t="shared" si="53"/>
        <v>4</v>
      </c>
      <c r="L69" s="367">
        <f t="shared" si="53"/>
        <v>0</v>
      </c>
      <c r="M69" s="368">
        <f t="shared" si="53"/>
        <v>0</v>
      </c>
      <c r="N69" s="368">
        <f t="shared" si="53"/>
        <v>0</v>
      </c>
      <c r="O69" s="369">
        <f t="shared" si="53"/>
        <v>0</v>
      </c>
      <c r="P69" s="367">
        <f t="shared" si="53"/>
        <v>0</v>
      </c>
      <c r="Q69" s="368">
        <f t="shared" si="53"/>
        <v>0</v>
      </c>
      <c r="R69" s="368">
        <f t="shared" si="53"/>
        <v>0</v>
      </c>
      <c r="S69" s="369">
        <f t="shared" si="53"/>
        <v>0</v>
      </c>
      <c r="T69" s="367">
        <f t="shared" si="53"/>
        <v>0</v>
      </c>
      <c r="U69" s="368">
        <f t="shared" si="53"/>
        <v>0</v>
      </c>
      <c r="V69" s="368">
        <f t="shared" si="53"/>
        <v>196</v>
      </c>
      <c r="W69" s="369">
        <f t="shared" si="53"/>
        <v>2</v>
      </c>
      <c r="X69" s="735">
        <f t="shared" si="53"/>
        <v>0</v>
      </c>
      <c r="Y69" s="737">
        <f t="shared" si="53"/>
        <v>0</v>
      </c>
      <c r="Z69" s="737">
        <f t="shared" si="53"/>
        <v>0</v>
      </c>
      <c r="AA69" s="741">
        <f t="shared" si="53"/>
        <v>0</v>
      </c>
      <c r="AB69" s="367">
        <f t="shared" si="53"/>
        <v>0</v>
      </c>
      <c r="AC69" s="368">
        <f t="shared" si="53"/>
        <v>3</v>
      </c>
      <c r="AD69" s="368">
        <f t="shared" si="53"/>
        <v>11</v>
      </c>
      <c r="AE69" s="369">
        <f t="shared" si="53"/>
        <v>3</v>
      </c>
      <c r="AF69" s="615">
        <f t="shared" si="53"/>
        <v>0</v>
      </c>
      <c r="AG69" s="616">
        <f t="shared" si="53"/>
        <v>0</v>
      </c>
      <c r="AH69" s="616">
        <f t="shared" si="53"/>
        <v>0</v>
      </c>
      <c r="AI69" s="617">
        <f t="shared" si="53"/>
        <v>0</v>
      </c>
      <c r="AJ69" s="615">
        <f t="shared" si="53"/>
        <v>0</v>
      </c>
      <c r="AK69" s="616">
        <f t="shared" si="53"/>
        <v>0</v>
      </c>
      <c r="AL69" s="616">
        <f t="shared" si="53"/>
        <v>0</v>
      </c>
      <c r="AM69" s="617">
        <f t="shared" si="53"/>
        <v>0</v>
      </c>
      <c r="AN69" s="100">
        <f t="shared" si="51"/>
        <v>1</v>
      </c>
      <c r="AO69" s="101">
        <f t="shared" si="52"/>
        <v>15</v>
      </c>
      <c r="AP69" s="206">
        <f t="shared" ref="AP69:AP120" si="54">F69+J69+N69+R69+V69+Z69+AD69+AH69+AL69</f>
        <v>237</v>
      </c>
      <c r="AQ69" s="69">
        <f>(G69+K69+O69+S69+W69+AA69+AE69+AI69+AM69)/$B$2/A82</f>
        <v>0.24615384615384617</v>
      </c>
      <c r="AR69" s="99"/>
      <c r="AS69" s="69">
        <f>AP69/$AP$125/A82</f>
        <v>2.4204999146149735</v>
      </c>
      <c r="AT69" s="74"/>
      <c r="AU69" s="69">
        <f t="shared" ref="AU69:AU122" si="55">(AN69+AO69)/AP69</f>
        <v>6.7510548523206745E-2</v>
      </c>
      <c r="AV69" s="99"/>
    </row>
    <row r="70" spans="1:48" ht="16.5" customHeight="1" x14ac:dyDescent="0.25">
      <c r="A70" s="392">
        <v>1</v>
      </c>
      <c r="B70" s="384">
        <v>50040</v>
      </c>
      <c r="C70" s="385" t="s">
        <v>106</v>
      </c>
      <c r="D70" s="1481">
        <v>0</v>
      </c>
      <c r="E70" s="1482">
        <v>2</v>
      </c>
      <c r="F70" s="1482">
        <v>5</v>
      </c>
      <c r="G70" s="293">
        <f>IF(F70&gt;0,1,0)</f>
        <v>1</v>
      </c>
      <c r="H70" s="1504">
        <v>0</v>
      </c>
      <c r="I70" s="1505">
        <v>0</v>
      </c>
      <c r="J70" s="1505">
        <v>2</v>
      </c>
      <c r="K70" s="293">
        <f>IF(J70&gt;0,1,0)</f>
        <v>1</v>
      </c>
      <c r="L70" s="291"/>
      <c r="M70" s="292"/>
      <c r="N70" s="292"/>
      <c r="O70" s="293">
        <f t="shared" ref="O70:O82" si="56">IF(N70&gt;0,1,0)</f>
        <v>0</v>
      </c>
      <c r="P70" s="291"/>
      <c r="Q70" s="292"/>
      <c r="R70" s="292"/>
      <c r="S70" s="293">
        <f>IF(R70&gt;0,1,0)</f>
        <v>0</v>
      </c>
      <c r="T70" s="1516">
        <v>0</v>
      </c>
      <c r="U70" s="1517">
        <v>0</v>
      </c>
      <c r="V70" s="1517">
        <v>25</v>
      </c>
      <c r="W70" s="293">
        <f t="shared" ref="W70:W82" si="57">IF(V70&gt;0,1,0)</f>
        <v>1</v>
      </c>
      <c r="X70" s="281"/>
      <c r="Y70" s="282"/>
      <c r="Z70" s="282"/>
      <c r="AA70" s="545">
        <f t="shared" ref="AA70:AA82" si="58">IF(Z70&gt;0,1,0)</f>
        <v>0</v>
      </c>
      <c r="AB70" s="1530"/>
      <c r="AC70" s="1531"/>
      <c r="AD70" s="1531"/>
      <c r="AE70" s="293">
        <f>IF(AD70&gt;0,1,0)</f>
        <v>0</v>
      </c>
      <c r="AF70" s="595"/>
      <c r="AG70" s="592"/>
      <c r="AH70" s="592"/>
      <c r="AI70" s="618">
        <f>IF(AH70&gt;0,1,0)</f>
        <v>0</v>
      </c>
      <c r="AJ70" s="595"/>
      <c r="AK70" s="592"/>
      <c r="AL70" s="592"/>
      <c r="AM70" s="618">
        <f>IF(AL70&gt;0,1,0)</f>
        <v>0</v>
      </c>
      <c r="AN70" s="403">
        <f t="shared" si="51"/>
        <v>0</v>
      </c>
      <c r="AO70" s="404">
        <f t="shared" si="52"/>
        <v>2</v>
      </c>
      <c r="AP70" s="405">
        <f t="shared" si="54"/>
        <v>32</v>
      </c>
      <c r="AQ70" s="421">
        <f t="shared" ref="AQ70:AQ121" si="59">(G70+K70+O70+S70+W70+AA70+AE70+AI70+AM70)/$B$2</f>
        <v>0.6</v>
      </c>
      <c r="AR70" s="420">
        <f t="shared" ref="AR70:AR82" si="60">$AQ$125</f>
        <v>0.20900900900900882</v>
      </c>
      <c r="AS70" s="421">
        <f t="shared" ref="AS70:AS82" si="61">AP70/$AP$125</f>
        <v>4.2486412003368308</v>
      </c>
      <c r="AT70" s="422">
        <f t="shared" ref="AT70:AT82" si="62">$AS$125</f>
        <v>0.99999999999999967</v>
      </c>
      <c r="AU70" s="421">
        <f>(AN70+AO70)/AP70</f>
        <v>6.25E-2</v>
      </c>
      <c r="AV70" s="420">
        <f t="shared" ref="AV70:AV82" si="63">$AU$125</f>
        <v>0.26668018901362622</v>
      </c>
    </row>
    <row r="71" spans="1:48" ht="16.5" customHeight="1" x14ac:dyDescent="0.25">
      <c r="A71" s="392">
        <v>2</v>
      </c>
      <c r="B71" s="384">
        <v>50003</v>
      </c>
      <c r="C71" s="385" t="s">
        <v>105</v>
      </c>
      <c r="D71" s="1481">
        <v>0</v>
      </c>
      <c r="E71" s="1482">
        <v>1</v>
      </c>
      <c r="F71" s="1482">
        <v>4</v>
      </c>
      <c r="G71" s="306">
        <f>IF(F71&gt;0,1,0)</f>
        <v>1</v>
      </c>
      <c r="H71" s="1504"/>
      <c r="I71" s="1505"/>
      <c r="J71" s="1505"/>
      <c r="K71" s="306">
        <f>IF(J71&gt;0,1,0)</f>
        <v>0</v>
      </c>
      <c r="L71" s="291"/>
      <c r="M71" s="292"/>
      <c r="N71" s="292"/>
      <c r="O71" s="306">
        <f t="shared" si="56"/>
        <v>0</v>
      </c>
      <c r="P71" s="291"/>
      <c r="Q71" s="292"/>
      <c r="R71" s="292"/>
      <c r="S71" s="306">
        <f>IF(R71&gt;0,1,0)</f>
        <v>0</v>
      </c>
      <c r="T71" s="1516"/>
      <c r="U71" s="1517"/>
      <c r="V71" s="1517"/>
      <c r="W71" s="306">
        <f t="shared" si="57"/>
        <v>0</v>
      </c>
      <c r="X71" s="281"/>
      <c r="Y71" s="282"/>
      <c r="Z71" s="282"/>
      <c r="AA71" s="546">
        <f t="shared" si="58"/>
        <v>0</v>
      </c>
      <c r="AB71" s="1530"/>
      <c r="AC71" s="1531"/>
      <c r="AD71" s="1531"/>
      <c r="AE71" s="306">
        <f>IF(AD71&gt;0,1,0)</f>
        <v>0</v>
      </c>
      <c r="AF71" s="595"/>
      <c r="AG71" s="592"/>
      <c r="AH71" s="592"/>
      <c r="AI71" s="596">
        <f>IF(AH71&gt;0,1,0)</f>
        <v>0</v>
      </c>
      <c r="AJ71" s="595"/>
      <c r="AK71" s="592"/>
      <c r="AL71" s="592"/>
      <c r="AM71" s="596">
        <f>IF(AL71&gt;0,1,0)</f>
        <v>0</v>
      </c>
      <c r="AN71" s="409">
        <f t="shared" si="51"/>
        <v>0</v>
      </c>
      <c r="AO71" s="410">
        <f t="shared" si="52"/>
        <v>1</v>
      </c>
      <c r="AP71" s="411">
        <f t="shared" si="54"/>
        <v>4</v>
      </c>
      <c r="AQ71" s="412">
        <f t="shared" si="59"/>
        <v>0.2</v>
      </c>
      <c r="AR71" s="413">
        <f t="shared" si="60"/>
        <v>0.20900900900900882</v>
      </c>
      <c r="AS71" s="412">
        <f t="shared" si="61"/>
        <v>0.53108015004210385</v>
      </c>
      <c r="AT71" s="414">
        <f t="shared" si="62"/>
        <v>0.99999999999999967</v>
      </c>
      <c r="AU71" s="412">
        <f>(AN71+AO71)/AP71</f>
        <v>0.25</v>
      </c>
      <c r="AV71" s="413">
        <f t="shared" si="63"/>
        <v>0.26668018901362622</v>
      </c>
    </row>
    <row r="72" spans="1:48" ht="16.5" customHeight="1" x14ac:dyDescent="0.25">
      <c r="A72" s="392">
        <v>3</v>
      </c>
      <c r="B72" s="384">
        <v>50060</v>
      </c>
      <c r="C72" s="385" t="s">
        <v>44</v>
      </c>
      <c r="D72" s="1481"/>
      <c r="E72" s="1482"/>
      <c r="F72" s="1482"/>
      <c r="G72" s="306">
        <f t="shared" ref="G72:G82" si="64">IF(F72&gt;0,1,0)</f>
        <v>0</v>
      </c>
      <c r="H72" s="1504">
        <v>0</v>
      </c>
      <c r="I72" s="1505">
        <v>0</v>
      </c>
      <c r="J72" s="1505">
        <v>1</v>
      </c>
      <c r="K72" s="306">
        <f t="shared" ref="K72:K122" si="65">IF(J72&gt;0,1,0)</f>
        <v>1</v>
      </c>
      <c r="L72" s="291"/>
      <c r="M72" s="292"/>
      <c r="N72" s="292"/>
      <c r="O72" s="306">
        <f t="shared" si="56"/>
        <v>0</v>
      </c>
      <c r="P72" s="291"/>
      <c r="Q72" s="292"/>
      <c r="R72" s="292"/>
      <c r="S72" s="306">
        <f t="shared" ref="S72:S122" si="66">IF(R72&gt;0,1,0)</f>
        <v>0</v>
      </c>
      <c r="T72" s="1516"/>
      <c r="U72" s="1517"/>
      <c r="V72" s="1517"/>
      <c r="W72" s="306">
        <f t="shared" si="57"/>
        <v>0</v>
      </c>
      <c r="X72" s="281"/>
      <c r="Y72" s="282"/>
      <c r="Z72" s="282"/>
      <c r="AA72" s="546">
        <f t="shared" si="58"/>
        <v>0</v>
      </c>
      <c r="AB72" s="1530"/>
      <c r="AC72" s="1531"/>
      <c r="AD72" s="1531"/>
      <c r="AE72" s="306">
        <f t="shared" ref="AE72:AE122" si="67">IF(AD72&gt;0,1,0)</f>
        <v>0</v>
      </c>
      <c r="AF72" s="595"/>
      <c r="AG72" s="592"/>
      <c r="AH72" s="592"/>
      <c r="AI72" s="596">
        <f t="shared" ref="AI72:AI122" si="68">IF(AH72&gt;0,1,0)</f>
        <v>0</v>
      </c>
      <c r="AJ72" s="595"/>
      <c r="AK72" s="592"/>
      <c r="AL72" s="592"/>
      <c r="AM72" s="596">
        <f t="shared" ref="AM72:AM122" si="69">IF(AL72&gt;0,1,0)</f>
        <v>0</v>
      </c>
      <c r="AN72" s="409">
        <f t="shared" si="51"/>
        <v>0</v>
      </c>
      <c r="AO72" s="410">
        <f t="shared" si="52"/>
        <v>0</v>
      </c>
      <c r="AP72" s="411">
        <f t="shared" si="54"/>
        <v>1</v>
      </c>
      <c r="AQ72" s="412">
        <f t="shared" si="59"/>
        <v>0.2</v>
      </c>
      <c r="AR72" s="413">
        <f t="shared" si="60"/>
        <v>0.20900900900900882</v>
      </c>
      <c r="AS72" s="412">
        <f t="shared" si="61"/>
        <v>0.13277003751052596</v>
      </c>
      <c r="AT72" s="414">
        <f t="shared" si="62"/>
        <v>0.99999999999999967</v>
      </c>
      <c r="AU72" s="412">
        <f t="shared" si="55"/>
        <v>0</v>
      </c>
      <c r="AV72" s="413">
        <f t="shared" si="63"/>
        <v>0.26668018901362622</v>
      </c>
    </row>
    <row r="73" spans="1:48" ht="16.5" customHeight="1" x14ac:dyDescent="0.25">
      <c r="A73" s="392">
        <v>4</v>
      </c>
      <c r="B73" s="384">
        <v>50170</v>
      </c>
      <c r="C73" s="385" t="s">
        <v>3</v>
      </c>
      <c r="D73" s="1481"/>
      <c r="E73" s="1482"/>
      <c r="F73" s="1482"/>
      <c r="G73" s="306">
        <f t="shared" si="64"/>
        <v>0</v>
      </c>
      <c r="H73" s="1504"/>
      <c r="I73" s="1505"/>
      <c r="J73" s="1505"/>
      <c r="K73" s="306">
        <f t="shared" si="65"/>
        <v>0</v>
      </c>
      <c r="L73" s="291"/>
      <c r="M73" s="292"/>
      <c r="N73" s="292"/>
      <c r="O73" s="306">
        <f t="shared" si="56"/>
        <v>0</v>
      </c>
      <c r="P73" s="291"/>
      <c r="Q73" s="292"/>
      <c r="R73" s="292"/>
      <c r="S73" s="306">
        <f t="shared" si="66"/>
        <v>0</v>
      </c>
      <c r="T73" s="1516"/>
      <c r="U73" s="1517"/>
      <c r="V73" s="1517"/>
      <c r="W73" s="306">
        <f t="shared" si="57"/>
        <v>0</v>
      </c>
      <c r="X73" s="281"/>
      <c r="Y73" s="282"/>
      <c r="Z73" s="282"/>
      <c r="AA73" s="546">
        <f t="shared" si="58"/>
        <v>0</v>
      </c>
      <c r="AB73" s="1530">
        <v>0</v>
      </c>
      <c r="AC73" s="1531">
        <v>0</v>
      </c>
      <c r="AD73" s="1531">
        <v>4</v>
      </c>
      <c r="AE73" s="306">
        <f t="shared" si="67"/>
        <v>1</v>
      </c>
      <c r="AF73" s="595"/>
      <c r="AG73" s="592"/>
      <c r="AH73" s="592"/>
      <c r="AI73" s="596">
        <f t="shared" si="68"/>
        <v>0</v>
      </c>
      <c r="AJ73" s="595"/>
      <c r="AK73" s="592"/>
      <c r="AL73" s="592"/>
      <c r="AM73" s="596">
        <f t="shared" si="69"/>
        <v>0</v>
      </c>
      <c r="AN73" s="409">
        <f t="shared" si="51"/>
        <v>0</v>
      </c>
      <c r="AO73" s="410">
        <f t="shared" si="52"/>
        <v>0</v>
      </c>
      <c r="AP73" s="411">
        <f t="shared" si="54"/>
        <v>4</v>
      </c>
      <c r="AQ73" s="412">
        <f t="shared" si="59"/>
        <v>0.2</v>
      </c>
      <c r="AR73" s="413">
        <f t="shared" si="60"/>
        <v>0.20900900900900882</v>
      </c>
      <c r="AS73" s="412">
        <f t="shared" si="61"/>
        <v>0.53108015004210385</v>
      </c>
      <c r="AT73" s="414">
        <f t="shared" si="62"/>
        <v>0.99999999999999967</v>
      </c>
      <c r="AU73" s="412">
        <f t="shared" si="55"/>
        <v>0</v>
      </c>
      <c r="AV73" s="413">
        <f t="shared" si="63"/>
        <v>0.26668018901362622</v>
      </c>
    </row>
    <row r="74" spans="1:48" ht="16.5" customHeight="1" x14ac:dyDescent="0.25">
      <c r="A74" s="392">
        <v>5</v>
      </c>
      <c r="B74" s="384">
        <v>50230</v>
      </c>
      <c r="C74" s="385" t="s">
        <v>103</v>
      </c>
      <c r="D74" s="1481">
        <v>0</v>
      </c>
      <c r="E74" s="1482">
        <v>2</v>
      </c>
      <c r="F74" s="1482">
        <v>6</v>
      </c>
      <c r="G74" s="306">
        <f t="shared" si="64"/>
        <v>1</v>
      </c>
      <c r="H74" s="1504">
        <v>0</v>
      </c>
      <c r="I74" s="1505">
        <v>1</v>
      </c>
      <c r="J74" s="1505">
        <v>2</v>
      </c>
      <c r="K74" s="306">
        <f t="shared" si="65"/>
        <v>1</v>
      </c>
      <c r="L74" s="291"/>
      <c r="M74" s="292"/>
      <c r="N74" s="292"/>
      <c r="O74" s="306">
        <f t="shared" si="56"/>
        <v>0</v>
      </c>
      <c r="P74" s="291"/>
      <c r="Q74" s="292"/>
      <c r="R74" s="292"/>
      <c r="S74" s="306">
        <f t="shared" si="66"/>
        <v>0</v>
      </c>
      <c r="T74" s="1516"/>
      <c r="U74" s="1517"/>
      <c r="V74" s="1517"/>
      <c r="W74" s="306">
        <f t="shared" si="57"/>
        <v>0</v>
      </c>
      <c r="X74" s="281"/>
      <c r="Y74" s="282"/>
      <c r="Z74" s="282"/>
      <c r="AA74" s="546">
        <f t="shared" si="58"/>
        <v>0</v>
      </c>
      <c r="AB74" s="1530"/>
      <c r="AC74" s="1531"/>
      <c r="AD74" s="1531"/>
      <c r="AE74" s="306">
        <f t="shared" si="67"/>
        <v>0</v>
      </c>
      <c r="AF74" s="595"/>
      <c r="AG74" s="592"/>
      <c r="AH74" s="592"/>
      <c r="AI74" s="596">
        <f t="shared" si="68"/>
        <v>0</v>
      </c>
      <c r="AJ74" s="595"/>
      <c r="AK74" s="592"/>
      <c r="AL74" s="592"/>
      <c r="AM74" s="596">
        <f t="shared" si="69"/>
        <v>0</v>
      </c>
      <c r="AN74" s="409">
        <f t="shared" si="51"/>
        <v>0</v>
      </c>
      <c r="AO74" s="410">
        <f t="shared" si="52"/>
        <v>3</v>
      </c>
      <c r="AP74" s="411">
        <f t="shared" si="54"/>
        <v>8</v>
      </c>
      <c r="AQ74" s="412">
        <f t="shared" si="59"/>
        <v>0.4</v>
      </c>
      <c r="AR74" s="413">
        <f t="shared" si="60"/>
        <v>0.20900900900900882</v>
      </c>
      <c r="AS74" s="412">
        <f t="shared" si="61"/>
        <v>1.0621603000842077</v>
      </c>
      <c r="AT74" s="414">
        <f t="shared" si="62"/>
        <v>0.99999999999999967</v>
      </c>
      <c r="AU74" s="412">
        <f t="shared" si="55"/>
        <v>0.375</v>
      </c>
      <c r="AV74" s="413">
        <f t="shared" si="63"/>
        <v>0.26668018901362622</v>
      </c>
    </row>
    <row r="75" spans="1:48" ht="16.5" customHeight="1" x14ac:dyDescent="0.25">
      <c r="A75" s="392">
        <v>6</v>
      </c>
      <c r="B75" s="384">
        <v>50340</v>
      </c>
      <c r="C75" s="385" t="s">
        <v>47</v>
      </c>
      <c r="D75" s="1481"/>
      <c r="E75" s="1482"/>
      <c r="F75" s="1482"/>
      <c r="G75" s="306">
        <f t="shared" si="64"/>
        <v>0</v>
      </c>
      <c r="H75" s="1504"/>
      <c r="I75" s="1505"/>
      <c r="J75" s="1505"/>
      <c r="K75" s="306">
        <f t="shared" si="65"/>
        <v>0</v>
      </c>
      <c r="L75" s="291"/>
      <c r="M75" s="292"/>
      <c r="N75" s="292"/>
      <c r="O75" s="306">
        <f t="shared" si="56"/>
        <v>0</v>
      </c>
      <c r="P75" s="291"/>
      <c r="Q75" s="292"/>
      <c r="R75" s="292"/>
      <c r="S75" s="306">
        <f t="shared" si="66"/>
        <v>0</v>
      </c>
      <c r="T75" s="1516"/>
      <c r="U75" s="1517"/>
      <c r="V75" s="1517"/>
      <c r="W75" s="306">
        <f t="shared" si="57"/>
        <v>0</v>
      </c>
      <c r="X75" s="281"/>
      <c r="Y75" s="282"/>
      <c r="Z75" s="282"/>
      <c r="AA75" s="546">
        <f t="shared" si="58"/>
        <v>0</v>
      </c>
      <c r="AB75" s="1530">
        <v>0</v>
      </c>
      <c r="AC75" s="1531">
        <v>1</v>
      </c>
      <c r="AD75" s="1531">
        <v>4</v>
      </c>
      <c r="AE75" s="306">
        <f t="shared" si="67"/>
        <v>1</v>
      </c>
      <c r="AF75" s="595"/>
      <c r="AG75" s="592"/>
      <c r="AH75" s="592"/>
      <c r="AI75" s="596">
        <f t="shared" si="68"/>
        <v>0</v>
      </c>
      <c r="AJ75" s="595"/>
      <c r="AK75" s="592"/>
      <c r="AL75" s="592"/>
      <c r="AM75" s="596">
        <f t="shared" si="69"/>
        <v>0</v>
      </c>
      <c r="AN75" s="409">
        <f t="shared" si="51"/>
        <v>0</v>
      </c>
      <c r="AO75" s="410">
        <f t="shared" si="52"/>
        <v>1</v>
      </c>
      <c r="AP75" s="411">
        <f>F75+J75+N75+R75+V75+Z75+AD75+AH75+AL75</f>
        <v>4</v>
      </c>
      <c r="AQ75" s="412">
        <f t="shared" si="59"/>
        <v>0.2</v>
      </c>
      <c r="AR75" s="413">
        <f t="shared" si="60"/>
        <v>0.20900900900900882</v>
      </c>
      <c r="AS75" s="412">
        <f t="shared" si="61"/>
        <v>0.53108015004210385</v>
      </c>
      <c r="AT75" s="414">
        <f t="shared" si="62"/>
        <v>0.99999999999999967</v>
      </c>
      <c r="AU75" s="412">
        <f t="shared" si="55"/>
        <v>0.25</v>
      </c>
      <c r="AV75" s="413">
        <f t="shared" si="63"/>
        <v>0.26668018901362622</v>
      </c>
    </row>
    <row r="76" spans="1:48" ht="16.5" customHeight="1" x14ac:dyDescent="0.25">
      <c r="A76" s="392">
        <v>7</v>
      </c>
      <c r="B76" s="384">
        <v>50420</v>
      </c>
      <c r="C76" s="385" t="s">
        <v>48</v>
      </c>
      <c r="D76" s="1481">
        <v>0</v>
      </c>
      <c r="E76" s="1482">
        <v>0</v>
      </c>
      <c r="F76" s="1482">
        <v>2</v>
      </c>
      <c r="G76" s="306">
        <f t="shared" si="64"/>
        <v>1</v>
      </c>
      <c r="H76" s="1504"/>
      <c r="I76" s="1505"/>
      <c r="J76" s="1505"/>
      <c r="K76" s="306">
        <f t="shared" si="65"/>
        <v>0</v>
      </c>
      <c r="L76" s="291"/>
      <c r="M76" s="292"/>
      <c r="N76" s="292"/>
      <c r="O76" s="306">
        <f t="shared" si="56"/>
        <v>0</v>
      </c>
      <c r="P76" s="291"/>
      <c r="Q76" s="292"/>
      <c r="R76" s="292"/>
      <c r="S76" s="306">
        <f t="shared" si="66"/>
        <v>0</v>
      </c>
      <c r="T76" s="1516"/>
      <c r="U76" s="1517"/>
      <c r="V76" s="1517"/>
      <c r="W76" s="306">
        <f t="shared" si="57"/>
        <v>0</v>
      </c>
      <c r="X76" s="281"/>
      <c r="Y76" s="282"/>
      <c r="Z76" s="282"/>
      <c r="AA76" s="546">
        <f t="shared" si="58"/>
        <v>0</v>
      </c>
      <c r="AB76" s="1530"/>
      <c r="AC76" s="1531"/>
      <c r="AD76" s="1531"/>
      <c r="AE76" s="306">
        <f t="shared" si="67"/>
        <v>0</v>
      </c>
      <c r="AF76" s="595"/>
      <c r="AG76" s="592"/>
      <c r="AH76" s="592"/>
      <c r="AI76" s="596">
        <f t="shared" si="68"/>
        <v>0</v>
      </c>
      <c r="AJ76" s="595"/>
      <c r="AK76" s="592"/>
      <c r="AL76" s="592"/>
      <c r="AM76" s="596">
        <f t="shared" si="69"/>
        <v>0</v>
      </c>
      <c r="AN76" s="409">
        <f t="shared" si="51"/>
        <v>0</v>
      </c>
      <c r="AO76" s="410">
        <f t="shared" si="52"/>
        <v>0</v>
      </c>
      <c r="AP76" s="411">
        <f t="shared" si="54"/>
        <v>2</v>
      </c>
      <c r="AQ76" s="412">
        <f t="shared" si="59"/>
        <v>0.2</v>
      </c>
      <c r="AR76" s="413">
        <f t="shared" si="60"/>
        <v>0.20900900900900882</v>
      </c>
      <c r="AS76" s="412">
        <f t="shared" si="61"/>
        <v>0.26554007502105192</v>
      </c>
      <c r="AT76" s="414">
        <f t="shared" si="62"/>
        <v>0.99999999999999967</v>
      </c>
      <c r="AU76" s="412">
        <f t="shared" si="55"/>
        <v>0</v>
      </c>
      <c r="AV76" s="413">
        <f t="shared" si="63"/>
        <v>0.26668018901362622</v>
      </c>
    </row>
    <row r="77" spans="1:48" ht="16.5" customHeight="1" x14ac:dyDescent="0.25">
      <c r="A77" s="392">
        <v>8</v>
      </c>
      <c r="B77" s="384">
        <v>50450</v>
      </c>
      <c r="C77" s="385" t="s">
        <v>49</v>
      </c>
      <c r="D77" s="1481"/>
      <c r="E77" s="1482"/>
      <c r="F77" s="1482"/>
      <c r="G77" s="306">
        <f t="shared" si="64"/>
        <v>0</v>
      </c>
      <c r="H77" s="1504"/>
      <c r="I77" s="1505"/>
      <c r="J77" s="1505"/>
      <c r="K77" s="306">
        <f t="shared" si="65"/>
        <v>0</v>
      </c>
      <c r="L77" s="291"/>
      <c r="M77" s="292"/>
      <c r="N77" s="292"/>
      <c r="O77" s="306">
        <f t="shared" si="56"/>
        <v>0</v>
      </c>
      <c r="P77" s="291"/>
      <c r="Q77" s="292"/>
      <c r="R77" s="292"/>
      <c r="S77" s="306">
        <f t="shared" si="66"/>
        <v>0</v>
      </c>
      <c r="T77" s="1516"/>
      <c r="U77" s="1517"/>
      <c r="V77" s="1517"/>
      <c r="W77" s="306">
        <f t="shared" si="57"/>
        <v>0</v>
      </c>
      <c r="X77" s="281"/>
      <c r="Y77" s="282"/>
      <c r="Z77" s="282"/>
      <c r="AA77" s="546">
        <f t="shared" si="58"/>
        <v>0</v>
      </c>
      <c r="AB77" s="1530"/>
      <c r="AC77" s="1531"/>
      <c r="AD77" s="1531"/>
      <c r="AE77" s="306">
        <f t="shared" si="67"/>
        <v>0</v>
      </c>
      <c r="AF77" s="595"/>
      <c r="AG77" s="592"/>
      <c r="AH77" s="592"/>
      <c r="AI77" s="596">
        <f t="shared" si="68"/>
        <v>0</v>
      </c>
      <c r="AJ77" s="595"/>
      <c r="AK77" s="592"/>
      <c r="AL77" s="592"/>
      <c r="AM77" s="596">
        <f t="shared" si="69"/>
        <v>0</v>
      </c>
      <c r="AN77" s="409">
        <f t="shared" si="51"/>
        <v>0</v>
      </c>
      <c r="AO77" s="410">
        <f t="shared" si="52"/>
        <v>0</v>
      </c>
      <c r="AP77" s="411">
        <f>F77+J77+N77+R77+V77+Z77+AD77+AH77+AL77+0.001</f>
        <v>1E-3</v>
      </c>
      <c r="AQ77" s="412">
        <f t="shared" si="59"/>
        <v>0</v>
      </c>
      <c r="AR77" s="413">
        <f t="shared" si="60"/>
        <v>0.20900900900900882</v>
      </c>
      <c r="AS77" s="412">
        <f t="shared" si="61"/>
        <v>1.3277003751052595E-4</v>
      </c>
      <c r="AT77" s="414">
        <f t="shared" si="62"/>
        <v>0.99999999999999967</v>
      </c>
      <c r="AU77" s="412">
        <f t="shared" si="55"/>
        <v>0</v>
      </c>
      <c r="AV77" s="413">
        <f t="shared" si="63"/>
        <v>0.26668018901362622</v>
      </c>
    </row>
    <row r="78" spans="1:48" ht="16.5" customHeight="1" x14ac:dyDescent="0.25">
      <c r="A78" s="392">
        <v>9</v>
      </c>
      <c r="B78" s="384">
        <v>50620</v>
      </c>
      <c r="C78" s="385" t="s">
        <v>28</v>
      </c>
      <c r="D78" s="1481">
        <v>0</v>
      </c>
      <c r="E78" s="1482">
        <v>2</v>
      </c>
      <c r="F78" s="1482">
        <v>2</v>
      </c>
      <c r="G78" s="306">
        <f t="shared" si="64"/>
        <v>1</v>
      </c>
      <c r="H78" s="1504"/>
      <c r="I78" s="1505"/>
      <c r="J78" s="1505"/>
      <c r="K78" s="306">
        <f t="shared" si="65"/>
        <v>0</v>
      </c>
      <c r="L78" s="291"/>
      <c r="M78" s="292"/>
      <c r="N78" s="292"/>
      <c r="O78" s="306">
        <f t="shared" si="56"/>
        <v>0</v>
      </c>
      <c r="P78" s="291"/>
      <c r="Q78" s="292"/>
      <c r="R78" s="292"/>
      <c r="S78" s="306">
        <f t="shared" si="66"/>
        <v>0</v>
      </c>
      <c r="T78" s="1516"/>
      <c r="U78" s="1517"/>
      <c r="V78" s="1517"/>
      <c r="W78" s="306">
        <f t="shared" si="57"/>
        <v>0</v>
      </c>
      <c r="X78" s="281"/>
      <c r="Y78" s="282"/>
      <c r="Z78" s="282"/>
      <c r="AA78" s="546">
        <f t="shared" si="58"/>
        <v>0</v>
      </c>
      <c r="AB78" s="1530"/>
      <c r="AC78" s="1531"/>
      <c r="AD78" s="1531"/>
      <c r="AE78" s="306">
        <f t="shared" si="67"/>
        <v>0</v>
      </c>
      <c r="AF78" s="595"/>
      <c r="AG78" s="592"/>
      <c r="AH78" s="592"/>
      <c r="AI78" s="596">
        <f t="shared" si="68"/>
        <v>0</v>
      </c>
      <c r="AJ78" s="595"/>
      <c r="AK78" s="592"/>
      <c r="AL78" s="592"/>
      <c r="AM78" s="596">
        <f t="shared" si="69"/>
        <v>0</v>
      </c>
      <c r="AN78" s="409">
        <f t="shared" si="51"/>
        <v>0</v>
      </c>
      <c r="AO78" s="410">
        <f t="shared" si="52"/>
        <v>2</v>
      </c>
      <c r="AP78" s="411">
        <f t="shared" si="54"/>
        <v>2</v>
      </c>
      <c r="AQ78" s="412">
        <f t="shared" si="59"/>
        <v>0.2</v>
      </c>
      <c r="AR78" s="413">
        <f t="shared" si="60"/>
        <v>0.20900900900900882</v>
      </c>
      <c r="AS78" s="412">
        <f t="shared" si="61"/>
        <v>0.26554007502105192</v>
      </c>
      <c r="AT78" s="414">
        <f t="shared" si="62"/>
        <v>0.99999999999999967</v>
      </c>
      <c r="AU78" s="412">
        <f t="shared" si="55"/>
        <v>1</v>
      </c>
      <c r="AV78" s="413">
        <f t="shared" si="63"/>
        <v>0.26668018901362622</v>
      </c>
    </row>
    <row r="79" spans="1:48" ht="16.5" customHeight="1" x14ac:dyDescent="0.25">
      <c r="A79" s="392">
        <v>10</v>
      </c>
      <c r="B79" s="384">
        <v>50760</v>
      </c>
      <c r="C79" s="385" t="s">
        <v>50</v>
      </c>
      <c r="D79" s="1481">
        <v>0</v>
      </c>
      <c r="E79" s="1482">
        <v>3</v>
      </c>
      <c r="F79" s="1482">
        <v>4</v>
      </c>
      <c r="G79" s="306">
        <f t="shared" si="64"/>
        <v>1</v>
      </c>
      <c r="H79" s="1504">
        <v>0</v>
      </c>
      <c r="I79" s="1505">
        <v>1</v>
      </c>
      <c r="J79" s="1505">
        <v>1</v>
      </c>
      <c r="K79" s="306">
        <f t="shared" si="65"/>
        <v>1</v>
      </c>
      <c r="L79" s="291"/>
      <c r="M79" s="292"/>
      <c r="N79" s="292"/>
      <c r="O79" s="306">
        <f t="shared" si="56"/>
        <v>0</v>
      </c>
      <c r="P79" s="291"/>
      <c r="Q79" s="292"/>
      <c r="R79" s="292"/>
      <c r="S79" s="306">
        <f t="shared" si="66"/>
        <v>0</v>
      </c>
      <c r="T79" s="1516"/>
      <c r="U79" s="1517"/>
      <c r="V79" s="1517"/>
      <c r="W79" s="306">
        <f t="shared" si="57"/>
        <v>0</v>
      </c>
      <c r="X79" s="281"/>
      <c r="Y79" s="282"/>
      <c r="Z79" s="282"/>
      <c r="AA79" s="546">
        <f t="shared" si="58"/>
        <v>0</v>
      </c>
      <c r="AB79" s="1530"/>
      <c r="AC79" s="1531"/>
      <c r="AD79" s="1531"/>
      <c r="AE79" s="306">
        <f t="shared" si="67"/>
        <v>0</v>
      </c>
      <c r="AF79" s="595"/>
      <c r="AG79" s="592"/>
      <c r="AH79" s="592"/>
      <c r="AI79" s="596">
        <f t="shared" si="68"/>
        <v>0</v>
      </c>
      <c r="AJ79" s="595"/>
      <c r="AK79" s="592"/>
      <c r="AL79" s="592"/>
      <c r="AM79" s="596">
        <f t="shared" si="69"/>
        <v>0</v>
      </c>
      <c r="AN79" s="409">
        <f t="shared" si="51"/>
        <v>0</v>
      </c>
      <c r="AO79" s="410">
        <f t="shared" si="52"/>
        <v>4</v>
      </c>
      <c r="AP79" s="411">
        <f t="shared" si="54"/>
        <v>5</v>
      </c>
      <c r="AQ79" s="412">
        <f t="shared" si="59"/>
        <v>0.4</v>
      </c>
      <c r="AR79" s="413">
        <f t="shared" si="60"/>
        <v>0.20900900900900882</v>
      </c>
      <c r="AS79" s="412">
        <f t="shared" si="61"/>
        <v>0.66385018755262981</v>
      </c>
      <c r="AT79" s="414">
        <f t="shared" si="62"/>
        <v>0.99999999999999967</v>
      </c>
      <c r="AU79" s="412">
        <f t="shared" si="55"/>
        <v>0.8</v>
      </c>
      <c r="AV79" s="413">
        <f t="shared" si="63"/>
        <v>0.26668018901362622</v>
      </c>
    </row>
    <row r="80" spans="1:48" ht="16.5" customHeight="1" x14ac:dyDescent="0.25">
      <c r="A80" s="392">
        <v>11</v>
      </c>
      <c r="B80" s="384">
        <v>50780</v>
      </c>
      <c r="C80" s="385" t="s">
        <v>51</v>
      </c>
      <c r="D80" s="1481"/>
      <c r="E80" s="1482"/>
      <c r="F80" s="1482"/>
      <c r="G80" s="306">
        <f t="shared" si="64"/>
        <v>0</v>
      </c>
      <c r="H80" s="1504"/>
      <c r="I80" s="1505"/>
      <c r="J80" s="1505"/>
      <c r="K80" s="306">
        <f t="shared" si="65"/>
        <v>0</v>
      </c>
      <c r="L80" s="291"/>
      <c r="M80" s="292"/>
      <c r="N80" s="292"/>
      <c r="O80" s="306">
        <f t="shared" si="56"/>
        <v>0</v>
      </c>
      <c r="P80" s="291"/>
      <c r="Q80" s="292"/>
      <c r="R80" s="292"/>
      <c r="S80" s="306">
        <f t="shared" si="66"/>
        <v>0</v>
      </c>
      <c r="T80" s="1516">
        <v>0</v>
      </c>
      <c r="U80" s="1517">
        <v>0</v>
      </c>
      <c r="V80" s="1517">
        <v>171</v>
      </c>
      <c r="W80" s="306">
        <f t="shared" si="57"/>
        <v>1</v>
      </c>
      <c r="X80" s="281"/>
      <c r="Y80" s="282"/>
      <c r="Z80" s="282"/>
      <c r="AA80" s="546">
        <f t="shared" si="58"/>
        <v>0</v>
      </c>
      <c r="AB80" s="1530"/>
      <c r="AC80" s="1531"/>
      <c r="AD80" s="1531"/>
      <c r="AE80" s="306">
        <f t="shared" si="67"/>
        <v>0</v>
      </c>
      <c r="AF80" s="595"/>
      <c r="AG80" s="592"/>
      <c r="AH80" s="592"/>
      <c r="AI80" s="596">
        <f t="shared" si="68"/>
        <v>0</v>
      </c>
      <c r="AJ80" s="595"/>
      <c r="AK80" s="592"/>
      <c r="AL80" s="592"/>
      <c r="AM80" s="596">
        <f t="shared" si="69"/>
        <v>0</v>
      </c>
      <c r="AN80" s="409">
        <f t="shared" si="51"/>
        <v>0</v>
      </c>
      <c r="AO80" s="410">
        <f t="shared" si="52"/>
        <v>0</v>
      </c>
      <c r="AP80" s="411">
        <f>F80+J80+N80+R80+V80+Z80+AD80+AH80+AL80</f>
        <v>171</v>
      </c>
      <c r="AQ80" s="412">
        <f t="shared" si="59"/>
        <v>0.2</v>
      </c>
      <c r="AR80" s="413">
        <f t="shared" si="60"/>
        <v>0.20900900900900882</v>
      </c>
      <c r="AS80" s="412">
        <f t="shared" si="61"/>
        <v>22.703676414299938</v>
      </c>
      <c r="AT80" s="414">
        <f t="shared" si="62"/>
        <v>0.99999999999999967</v>
      </c>
      <c r="AU80" s="412">
        <f t="shared" si="55"/>
        <v>0</v>
      </c>
      <c r="AV80" s="413">
        <f t="shared" si="63"/>
        <v>0.26668018901362622</v>
      </c>
    </row>
    <row r="81" spans="1:48" ht="16.5" customHeight="1" x14ac:dyDescent="0.25">
      <c r="A81" s="392">
        <v>12</v>
      </c>
      <c r="B81" s="384">
        <v>50930</v>
      </c>
      <c r="C81" s="385" t="s">
        <v>12</v>
      </c>
      <c r="D81" s="1481"/>
      <c r="E81" s="1482"/>
      <c r="F81" s="1482"/>
      <c r="G81" s="306">
        <f t="shared" si="64"/>
        <v>0</v>
      </c>
      <c r="H81" s="1504"/>
      <c r="I81" s="1505"/>
      <c r="J81" s="1505"/>
      <c r="K81" s="306">
        <f t="shared" si="65"/>
        <v>0</v>
      </c>
      <c r="L81" s="291"/>
      <c r="M81" s="292"/>
      <c r="N81" s="292"/>
      <c r="O81" s="306">
        <f t="shared" si="56"/>
        <v>0</v>
      </c>
      <c r="P81" s="291"/>
      <c r="Q81" s="292"/>
      <c r="R81" s="292"/>
      <c r="S81" s="306">
        <f t="shared" si="66"/>
        <v>0</v>
      </c>
      <c r="T81" s="1516"/>
      <c r="U81" s="1517"/>
      <c r="V81" s="1517"/>
      <c r="W81" s="306">
        <f t="shared" si="57"/>
        <v>0</v>
      </c>
      <c r="X81" s="281"/>
      <c r="Y81" s="282"/>
      <c r="Z81" s="282"/>
      <c r="AA81" s="546">
        <f t="shared" si="58"/>
        <v>0</v>
      </c>
      <c r="AB81" s="1530">
        <v>0</v>
      </c>
      <c r="AC81" s="1531">
        <v>2</v>
      </c>
      <c r="AD81" s="1531">
        <v>3</v>
      </c>
      <c r="AE81" s="306">
        <f t="shared" si="67"/>
        <v>1</v>
      </c>
      <c r="AF81" s="595"/>
      <c r="AG81" s="592"/>
      <c r="AH81" s="592"/>
      <c r="AI81" s="596">
        <f t="shared" si="68"/>
        <v>0</v>
      </c>
      <c r="AJ81" s="595"/>
      <c r="AK81" s="592"/>
      <c r="AL81" s="592"/>
      <c r="AM81" s="596">
        <f t="shared" si="69"/>
        <v>0</v>
      </c>
      <c r="AN81" s="409">
        <f t="shared" si="51"/>
        <v>0</v>
      </c>
      <c r="AO81" s="410">
        <f t="shared" si="52"/>
        <v>2</v>
      </c>
      <c r="AP81" s="411">
        <f>F81+J81+N81+R81+V81+Z81+AD81+AH81+AL81</f>
        <v>3</v>
      </c>
      <c r="AQ81" s="412">
        <f t="shared" si="59"/>
        <v>0.2</v>
      </c>
      <c r="AR81" s="413">
        <f t="shared" si="60"/>
        <v>0.20900900900900882</v>
      </c>
      <c r="AS81" s="412">
        <f t="shared" si="61"/>
        <v>0.39831011253157789</v>
      </c>
      <c r="AT81" s="414">
        <f t="shared" si="62"/>
        <v>0.99999999999999967</v>
      </c>
      <c r="AU81" s="412">
        <f t="shared" si="55"/>
        <v>0.66666666666666663</v>
      </c>
      <c r="AV81" s="413">
        <f t="shared" si="63"/>
        <v>0.26668018901362622</v>
      </c>
    </row>
    <row r="82" spans="1:48" ht="16.5" customHeight="1" thickBot="1" x14ac:dyDescent="0.3">
      <c r="A82" s="392">
        <v>13</v>
      </c>
      <c r="B82" s="388">
        <v>51370</v>
      </c>
      <c r="C82" s="389" t="s">
        <v>104</v>
      </c>
      <c r="D82" s="1481">
        <v>1</v>
      </c>
      <c r="E82" s="1482">
        <v>0</v>
      </c>
      <c r="F82" s="1482">
        <v>1</v>
      </c>
      <c r="G82" s="318">
        <f t="shared" si="64"/>
        <v>1</v>
      </c>
      <c r="H82" s="1504"/>
      <c r="I82" s="1505"/>
      <c r="J82" s="1505"/>
      <c r="K82" s="318">
        <f t="shared" si="65"/>
        <v>0</v>
      </c>
      <c r="L82" s="291"/>
      <c r="M82" s="292"/>
      <c r="N82" s="292"/>
      <c r="O82" s="318">
        <f t="shared" si="56"/>
        <v>0</v>
      </c>
      <c r="P82" s="291"/>
      <c r="Q82" s="292"/>
      <c r="R82" s="292"/>
      <c r="S82" s="318">
        <f t="shared" si="66"/>
        <v>0</v>
      </c>
      <c r="T82" s="1516"/>
      <c r="U82" s="1517"/>
      <c r="V82" s="1517"/>
      <c r="W82" s="318">
        <f t="shared" si="57"/>
        <v>0</v>
      </c>
      <c r="X82" s="281"/>
      <c r="Y82" s="282"/>
      <c r="Z82" s="282"/>
      <c r="AA82" s="547">
        <f t="shared" si="58"/>
        <v>0</v>
      </c>
      <c r="AB82" s="1530"/>
      <c r="AC82" s="1531"/>
      <c r="AD82" s="1531"/>
      <c r="AE82" s="318">
        <f t="shared" si="67"/>
        <v>0</v>
      </c>
      <c r="AF82" s="595"/>
      <c r="AG82" s="592"/>
      <c r="AH82" s="592"/>
      <c r="AI82" s="624">
        <f t="shared" si="68"/>
        <v>0</v>
      </c>
      <c r="AJ82" s="595"/>
      <c r="AK82" s="592"/>
      <c r="AL82" s="592"/>
      <c r="AM82" s="624">
        <f t="shared" si="69"/>
        <v>0</v>
      </c>
      <c r="AN82" s="423">
        <f t="shared" si="51"/>
        <v>1</v>
      </c>
      <c r="AO82" s="424">
        <f t="shared" si="52"/>
        <v>0</v>
      </c>
      <c r="AP82" s="411">
        <f t="shared" si="54"/>
        <v>1</v>
      </c>
      <c r="AQ82" s="426">
        <f t="shared" si="59"/>
        <v>0.2</v>
      </c>
      <c r="AR82" s="427">
        <f t="shared" si="60"/>
        <v>0.20900900900900882</v>
      </c>
      <c r="AS82" s="426">
        <f t="shared" si="61"/>
        <v>0.13277003751052596</v>
      </c>
      <c r="AT82" s="428">
        <f t="shared" si="62"/>
        <v>0.99999999999999967</v>
      </c>
      <c r="AU82" s="426">
        <f t="shared" si="55"/>
        <v>1</v>
      </c>
      <c r="AV82" s="427">
        <f t="shared" si="63"/>
        <v>0.26668018901362622</v>
      </c>
    </row>
    <row r="83" spans="1:48" ht="16.5" customHeight="1" thickBot="1" x14ac:dyDescent="0.3">
      <c r="A83" s="394"/>
      <c r="B83" s="372"/>
      <c r="C83" s="373" t="s">
        <v>53</v>
      </c>
      <c r="D83" s="374">
        <f>SUM(D84:D114)</f>
        <v>11</v>
      </c>
      <c r="E83" s="375">
        <f t="shared" ref="E83:AP83" si="70">SUM(E84:E114)</f>
        <v>33</v>
      </c>
      <c r="F83" s="375">
        <f t="shared" si="70"/>
        <v>118</v>
      </c>
      <c r="G83" s="376">
        <f t="shared" si="70"/>
        <v>23</v>
      </c>
      <c r="H83" s="374">
        <f t="shared" si="70"/>
        <v>0</v>
      </c>
      <c r="I83" s="375">
        <f t="shared" si="70"/>
        <v>3</v>
      </c>
      <c r="J83" s="375">
        <f t="shared" si="70"/>
        <v>8</v>
      </c>
      <c r="K83" s="376">
        <f t="shared" si="70"/>
        <v>7</v>
      </c>
      <c r="L83" s="374">
        <f t="shared" si="70"/>
        <v>1</v>
      </c>
      <c r="M83" s="375">
        <f t="shared" si="70"/>
        <v>0</v>
      </c>
      <c r="N83" s="375">
        <f t="shared" si="70"/>
        <v>1</v>
      </c>
      <c r="O83" s="376">
        <f t="shared" si="70"/>
        <v>1</v>
      </c>
      <c r="P83" s="374">
        <f t="shared" si="70"/>
        <v>0</v>
      </c>
      <c r="Q83" s="375">
        <f t="shared" si="70"/>
        <v>0</v>
      </c>
      <c r="R83" s="375">
        <f t="shared" si="70"/>
        <v>0</v>
      </c>
      <c r="S83" s="376">
        <f t="shared" si="70"/>
        <v>0</v>
      </c>
      <c r="T83" s="374">
        <f t="shared" si="70"/>
        <v>0</v>
      </c>
      <c r="U83" s="375">
        <f t="shared" si="70"/>
        <v>0</v>
      </c>
      <c r="V83" s="375">
        <f t="shared" si="70"/>
        <v>0</v>
      </c>
      <c r="W83" s="376">
        <f t="shared" si="70"/>
        <v>0</v>
      </c>
      <c r="X83" s="738">
        <f t="shared" si="70"/>
        <v>0</v>
      </c>
      <c r="Y83" s="739">
        <f t="shared" si="70"/>
        <v>0</v>
      </c>
      <c r="Z83" s="739">
        <f t="shared" si="70"/>
        <v>0</v>
      </c>
      <c r="AA83" s="740">
        <f t="shared" si="70"/>
        <v>0</v>
      </c>
      <c r="AB83" s="374">
        <f t="shared" si="70"/>
        <v>0</v>
      </c>
      <c r="AC83" s="375">
        <f t="shared" si="70"/>
        <v>3</v>
      </c>
      <c r="AD83" s="375">
        <f t="shared" si="70"/>
        <v>8</v>
      </c>
      <c r="AE83" s="376">
        <f t="shared" si="70"/>
        <v>4</v>
      </c>
      <c r="AF83" s="631">
        <f t="shared" si="70"/>
        <v>0</v>
      </c>
      <c r="AG83" s="632">
        <f t="shared" si="70"/>
        <v>0</v>
      </c>
      <c r="AH83" s="632">
        <f t="shared" si="70"/>
        <v>0</v>
      </c>
      <c r="AI83" s="633">
        <f t="shared" si="70"/>
        <v>0</v>
      </c>
      <c r="AJ83" s="631">
        <f t="shared" si="70"/>
        <v>0</v>
      </c>
      <c r="AK83" s="632">
        <f t="shared" si="70"/>
        <v>0</v>
      </c>
      <c r="AL83" s="632">
        <f t="shared" si="70"/>
        <v>0</v>
      </c>
      <c r="AM83" s="633">
        <f t="shared" si="70"/>
        <v>0</v>
      </c>
      <c r="AN83" s="100">
        <f t="shared" si="70"/>
        <v>12</v>
      </c>
      <c r="AO83" s="101">
        <f t="shared" si="70"/>
        <v>39</v>
      </c>
      <c r="AP83" s="206">
        <f t="shared" si="70"/>
        <v>135.00700000000001</v>
      </c>
      <c r="AQ83" s="69">
        <f>(G83+K83+O83+S83+W83+AA83+AE83+AI83+AM83)/$B$2/A113</f>
        <v>0.23333333333333334</v>
      </c>
      <c r="AR83" s="99"/>
      <c r="AS83" s="69">
        <f>AP83/$AP$125/A113</f>
        <v>0.59749614847278598</v>
      </c>
      <c r="AT83" s="74"/>
      <c r="AU83" s="69">
        <f t="shared" si="55"/>
        <v>0.37775819031605767</v>
      </c>
      <c r="AV83" s="99"/>
    </row>
    <row r="84" spans="1:48" ht="16.5" customHeight="1" x14ac:dyDescent="0.25">
      <c r="A84" s="392">
        <v>1</v>
      </c>
      <c r="B84" s="384">
        <v>60010</v>
      </c>
      <c r="C84" s="385" t="s">
        <v>54</v>
      </c>
      <c r="D84" s="1477">
        <v>0</v>
      </c>
      <c r="E84" s="1478">
        <v>2</v>
      </c>
      <c r="F84" s="1478">
        <v>3</v>
      </c>
      <c r="G84" s="293">
        <f t="shared" ref="G84" si="71">IF(F84&gt;0,1,0)</f>
        <v>1</v>
      </c>
      <c r="H84" s="1506">
        <v>0</v>
      </c>
      <c r="I84" s="1507">
        <v>0</v>
      </c>
      <c r="J84" s="1508">
        <v>1</v>
      </c>
      <c r="K84" s="293">
        <f t="shared" si="65"/>
        <v>1</v>
      </c>
      <c r="L84" s="291"/>
      <c r="M84" s="292"/>
      <c r="N84" s="292"/>
      <c r="O84" s="293">
        <f t="shared" ref="O84:O112" si="72">IF(N84&gt;0,1,0)</f>
        <v>0</v>
      </c>
      <c r="P84" s="291"/>
      <c r="Q84" s="292"/>
      <c r="R84" s="292"/>
      <c r="S84" s="293">
        <f t="shared" si="66"/>
        <v>0</v>
      </c>
      <c r="T84" s="291"/>
      <c r="U84" s="292"/>
      <c r="V84" s="292"/>
      <c r="W84" s="293">
        <f t="shared" ref="W84:W112" si="73">IF(V84&gt;0,1,0)</f>
        <v>0</v>
      </c>
      <c r="X84" s="281"/>
      <c r="Y84" s="282"/>
      <c r="Z84" s="282"/>
      <c r="AA84" s="545">
        <f t="shared" ref="AA84:AA112" si="74">IF(Z84&gt;0,1,0)</f>
        <v>0</v>
      </c>
      <c r="AB84" s="1532"/>
      <c r="AC84" s="1533"/>
      <c r="AD84" s="1533"/>
      <c r="AE84" s="293">
        <f t="shared" si="67"/>
        <v>0</v>
      </c>
      <c r="AF84" s="595"/>
      <c r="AG84" s="592"/>
      <c r="AH84" s="592"/>
      <c r="AI84" s="618">
        <f t="shared" si="68"/>
        <v>0</v>
      </c>
      <c r="AJ84" s="595"/>
      <c r="AK84" s="592"/>
      <c r="AL84" s="592"/>
      <c r="AM84" s="618">
        <f t="shared" si="69"/>
        <v>0</v>
      </c>
      <c r="AN84" s="403">
        <f t="shared" si="51"/>
        <v>0</v>
      </c>
      <c r="AO84" s="404">
        <f t="shared" si="52"/>
        <v>2</v>
      </c>
      <c r="AP84" s="411">
        <f t="shared" si="54"/>
        <v>4</v>
      </c>
      <c r="AQ84" s="421">
        <f t="shared" si="59"/>
        <v>0.4</v>
      </c>
      <c r="AR84" s="420">
        <f t="shared" ref="AR84:AR114" si="75">$AQ$125</f>
        <v>0.20900900900900882</v>
      </c>
      <c r="AS84" s="421">
        <f t="shared" ref="AS84:AS114" si="76">AP84/$AP$125</f>
        <v>0.53108015004210385</v>
      </c>
      <c r="AT84" s="422">
        <f t="shared" ref="AT84:AT114" si="77">$AS$125</f>
        <v>0.99999999999999967</v>
      </c>
      <c r="AU84" s="421">
        <f t="shared" si="55"/>
        <v>0.5</v>
      </c>
      <c r="AV84" s="420">
        <f t="shared" ref="AV84:AV114" si="78">$AU$125</f>
        <v>0.26668018901362622</v>
      </c>
    </row>
    <row r="85" spans="1:48" ht="16.5" customHeight="1" x14ac:dyDescent="0.25">
      <c r="A85" s="392">
        <v>2</v>
      </c>
      <c r="B85" s="384">
        <v>60020</v>
      </c>
      <c r="C85" s="385" t="s">
        <v>55</v>
      </c>
      <c r="D85" s="1477">
        <v>0</v>
      </c>
      <c r="E85" s="1478">
        <v>1</v>
      </c>
      <c r="F85" s="1478">
        <v>1</v>
      </c>
      <c r="G85" s="293">
        <f t="shared" ref="G85:G112" si="79">IF(F85&gt;0,1,0)</f>
        <v>1</v>
      </c>
      <c r="H85" s="1506"/>
      <c r="I85" s="1507"/>
      <c r="J85" s="1508"/>
      <c r="K85" s="293">
        <f t="shared" si="65"/>
        <v>0</v>
      </c>
      <c r="L85" s="291"/>
      <c r="M85" s="292"/>
      <c r="N85" s="292"/>
      <c r="O85" s="293">
        <f t="shared" si="72"/>
        <v>0</v>
      </c>
      <c r="P85" s="291"/>
      <c r="Q85" s="292"/>
      <c r="R85" s="292"/>
      <c r="S85" s="293">
        <f t="shared" si="66"/>
        <v>0</v>
      </c>
      <c r="T85" s="291"/>
      <c r="U85" s="292"/>
      <c r="V85" s="292"/>
      <c r="W85" s="293">
        <f t="shared" si="73"/>
        <v>0</v>
      </c>
      <c r="X85" s="281"/>
      <c r="Y85" s="282"/>
      <c r="Z85" s="282"/>
      <c r="AA85" s="545">
        <f t="shared" si="74"/>
        <v>0</v>
      </c>
      <c r="AB85" s="1532"/>
      <c r="AC85" s="1533"/>
      <c r="AD85" s="1533"/>
      <c r="AE85" s="293">
        <f t="shared" si="67"/>
        <v>0</v>
      </c>
      <c r="AF85" s="595"/>
      <c r="AG85" s="592"/>
      <c r="AH85" s="592"/>
      <c r="AI85" s="618">
        <f t="shared" si="68"/>
        <v>0</v>
      </c>
      <c r="AJ85" s="595"/>
      <c r="AK85" s="592"/>
      <c r="AL85" s="592"/>
      <c r="AM85" s="618">
        <f t="shared" si="69"/>
        <v>0</v>
      </c>
      <c r="AN85" s="409">
        <f t="shared" si="51"/>
        <v>0</v>
      </c>
      <c r="AO85" s="410">
        <f t="shared" si="52"/>
        <v>1</v>
      </c>
      <c r="AP85" s="411">
        <f>F85+J85+N85+R85+V85+Z85+AD85+AH85+AL85</f>
        <v>1</v>
      </c>
      <c r="AQ85" s="412">
        <f t="shared" si="59"/>
        <v>0.2</v>
      </c>
      <c r="AR85" s="413">
        <f t="shared" si="75"/>
        <v>0.20900900900900882</v>
      </c>
      <c r="AS85" s="412">
        <f t="shared" si="76"/>
        <v>0.13277003751052596</v>
      </c>
      <c r="AT85" s="414">
        <f t="shared" si="77"/>
        <v>0.99999999999999967</v>
      </c>
      <c r="AU85" s="412">
        <f t="shared" si="55"/>
        <v>1</v>
      </c>
      <c r="AV85" s="413">
        <f t="shared" si="78"/>
        <v>0.26668018901362622</v>
      </c>
    </row>
    <row r="86" spans="1:48" ht="16.5" customHeight="1" x14ac:dyDescent="0.25">
      <c r="A86" s="392">
        <v>3</v>
      </c>
      <c r="B86" s="384">
        <v>60050</v>
      </c>
      <c r="C86" s="385" t="s">
        <v>57</v>
      </c>
      <c r="D86" s="1477">
        <v>0</v>
      </c>
      <c r="E86" s="1478">
        <v>0</v>
      </c>
      <c r="F86" s="1478">
        <v>2</v>
      </c>
      <c r="G86" s="293">
        <f t="shared" si="79"/>
        <v>1</v>
      </c>
      <c r="H86" s="1506"/>
      <c r="I86" s="1507"/>
      <c r="J86" s="1508"/>
      <c r="K86" s="293">
        <f t="shared" si="65"/>
        <v>0</v>
      </c>
      <c r="L86" s="291"/>
      <c r="M86" s="292"/>
      <c r="N86" s="292"/>
      <c r="O86" s="293">
        <f t="shared" si="72"/>
        <v>0</v>
      </c>
      <c r="P86" s="291"/>
      <c r="Q86" s="292"/>
      <c r="R86" s="292"/>
      <c r="S86" s="293">
        <f t="shared" si="66"/>
        <v>0</v>
      </c>
      <c r="T86" s="291"/>
      <c r="U86" s="292"/>
      <c r="V86" s="292"/>
      <c r="W86" s="293">
        <f t="shared" si="73"/>
        <v>0</v>
      </c>
      <c r="X86" s="281"/>
      <c r="Y86" s="282"/>
      <c r="Z86" s="282"/>
      <c r="AA86" s="545">
        <f t="shared" si="74"/>
        <v>0</v>
      </c>
      <c r="AB86" s="1532"/>
      <c r="AC86" s="1533"/>
      <c r="AD86" s="1533"/>
      <c r="AE86" s="293">
        <f t="shared" si="67"/>
        <v>0</v>
      </c>
      <c r="AF86" s="595"/>
      <c r="AG86" s="592"/>
      <c r="AH86" s="592"/>
      <c r="AI86" s="618">
        <f t="shared" si="68"/>
        <v>0</v>
      </c>
      <c r="AJ86" s="595"/>
      <c r="AK86" s="592"/>
      <c r="AL86" s="592"/>
      <c r="AM86" s="618">
        <f t="shared" si="69"/>
        <v>0</v>
      </c>
      <c r="AN86" s="409">
        <f t="shared" si="51"/>
        <v>0</v>
      </c>
      <c r="AO86" s="410">
        <f t="shared" si="52"/>
        <v>0</v>
      </c>
      <c r="AP86" s="411">
        <f t="shared" si="54"/>
        <v>2</v>
      </c>
      <c r="AQ86" s="412">
        <f t="shared" si="59"/>
        <v>0.2</v>
      </c>
      <c r="AR86" s="413">
        <f t="shared" si="75"/>
        <v>0.20900900900900882</v>
      </c>
      <c r="AS86" s="412">
        <f t="shared" si="76"/>
        <v>0.26554007502105192</v>
      </c>
      <c r="AT86" s="414">
        <f t="shared" si="77"/>
        <v>0.99999999999999967</v>
      </c>
      <c r="AU86" s="412">
        <f t="shared" si="55"/>
        <v>0</v>
      </c>
      <c r="AV86" s="413">
        <f t="shared" si="78"/>
        <v>0.26668018901362622</v>
      </c>
    </row>
    <row r="87" spans="1:48" ht="16.5" customHeight="1" x14ac:dyDescent="0.25">
      <c r="A87" s="392">
        <v>4</v>
      </c>
      <c r="B87" s="384">
        <v>60070</v>
      </c>
      <c r="C87" s="385" t="s">
        <v>45</v>
      </c>
      <c r="D87" s="1477">
        <v>2</v>
      </c>
      <c r="E87" s="1478">
        <v>2</v>
      </c>
      <c r="F87" s="1478">
        <v>10</v>
      </c>
      <c r="G87" s="293">
        <f t="shared" si="79"/>
        <v>1</v>
      </c>
      <c r="H87" s="1506">
        <v>0</v>
      </c>
      <c r="I87" s="1507">
        <v>0</v>
      </c>
      <c r="J87" s="1508">
        <v>1</v>
      </c>
      <c r="K87" s="293">
        <f t="shared" si="65"/>
        <v>1</v>
      </c>
      <c r="L87" s="291"/>
      <c r="M87" s="292"/>
      <c r="N87" s="292"/>
      <c r="O87" s="293">
        <f t="shared" si="72"/>
        <v>0</v>
      </c>
      <c r="P87" s="291"/>
      <c r="Q87" s="292"/>
      <c r="R87" s="292"/>
      <c r="S87" s="293">
        <f t="shared" si="66"/>
        <v>0</v>
      </c>
      <c r="T87" s="291"/>
      <c r="U87" s="292"/>
      <c r="V87" s="292"/>
      <c r="W87" s="293">
        <f t="shared" si="73"/>
        <v>0</v>
      </c>
      <c r="X87" s="281"/>
      <c r="Y87" s="282"/>
      <c r="Z87" s="282"/>
      <c r="AA87" s="545">
        <f t="shared" si="74"/>
        <v>0</v>
      </c>
      <c r="AB87" s="1532"/>
      <c r="AC87" s="1533"/>
      <c r="AD87" s="1533"/>
      <c r="AE87" s="293">
        <f t="shared" si="67"/>
        <v>0</v>
      </c>
      <c r="AF87" s="595"/>
      <c r="AG87" s="592"/>
      <c r="AH87" s="592"/>
      <c r="AI87" s="618">
        <f t="shared" si="68"/>
        <v>0</v>
      </c>
      <c r="AJ87" s="595"/>
      <c r="AK87" s="592"/>
      <c r="AL87" s="592"/>
      <c r="AM87" s="618">
        <f t="shared" si="69"/>
        <v>0</v>
      </c>
      <c r="AN87" s="409">
        <f t="shared" si="51"/>
        <v>2</v>
      </c>
      <c r="AO87" s="410">
        <f t="shared" si="52"/>
        <v>2</v>
      </c>
      <c r="AP87" s="411">
        <f t="shared" si="54"/>
        <v>11</v>
      </c>
      <c r="AQ87" s="412">
        <f t="shared" si="59"/>
        <v>0.4</v>
      </c>
      <c r="AR87" s="413">
        <f t="shared" si="75"/>
        <v>0.20900900900900882</v>
      </c>
      <c r="AS87" s="412">
        <f t="shared" si="76"/>
        <v>1.4604704126157857</v>
      </c>
      <c r="AT87" s="414">
        <f t="shared" si="77"/>
        <v>0.99999999999999967</v>
      </c>
      <c r="AU87" s="412">
        <f t="shared" si="55"/>
        <v>0.36363636363636365</v>
      </c>
      <c r="AV87" s="413">
        <f t="shared" si="78"/>
        <v>0.26668018901362622</v>
      </c>
    </row>
    <row r="88" spans="1:48" ht="16.5" customHeight="1" x14ac:dyDescent="0.25">
      <c r="A88" s="392">
        <v>5</v>
      </c>
      <c r="B88" s="384">
        <v>60180</v>
      </c>
      <c r="C88" s="385" t="s">
        <v>4</v>
      </c>
      <c r="D88" s="1477">
        <v>0</v>
      </c>
      <c r="E88" s="1478">
        <v>1</v>
      </c>
      <c r="F88" s="1478">
        <v>1</v>
      </c>
      <c r="G88" s="293">
        <f t="shared" si="79"/>
        <v>1</v>
      </c>
      <c r="H88" s="1506">
        <v>0</v>
      </c>
      <c r="I88" s="1507">
        <v>1</v>
      </c>
      <c r="J88" s="1508">
        <v>1</v>
      </c>
      <c r="K88" s="293">
        <f t="shared" si="65"/>
        <v>1</v>
      </c>
      <c r="L88" s="291"/>
      <c r="M88" s="292"/>
      <c r="N88" s="292"/>
      <c r="O88" s="293">
        <f t="shared" si="72"/>
        <v>0</v>
      </c>
      <c r="P88" s="291"/>
      <c r="Q88" s="292"/>
      <c r="R88" s="292"/>
      <c r="S88" s="293">
        <f t="shared" si="66"/>
        <v>0</v>
      </c>
      <c r="T88" s="291"/>
      <c r="U88" s="292"/>
      <c r="V88" s="292"/>
      <c r="W88" s="293">
        <f t="shared" si="73"/>
        <v>0</v>
      </c>
      <c r="X88" s="281"/>
      <c r="Y88" s="282"/>
      <c r="Z88" s="282"/>
      <c r="AA88" s="545">
        <f t="shared" si="74"/>
        <v>0</v>
      </c>
      <c r="AB88" s="1532"/>
      <c r="AC88" s="1533"/>
      <c r="AD88" s="1533"/>
      <c r="AE88" s="293">
        <f t="shared" si="67"/>
        <v>0</v>
      </c>
      <c r="AF88" s="595"/>
      <c r="AG88" s="592"/>
      <c r="AH88" s="592"/>
      <c r="AI88" s="618">
        <f t="shared" si="68"/>
        <v>0</v>
      </c>
      <c r="AJ88" s="595"/>
      <c r="AK88" s="592"/>
      <c r="AL88" s="592"/>
      <c r="AM88" s="618">
        <f t="shared" si="69"/>
        <v>0</v>
      </c>
      <c r="AN88" s="409">
        <f t="shared" si="51"/>
        <v>0</v>
      </c>
      <c r="AO88" s="410">
        <f t="shared" si="52"/>
        <v>2</v>
      </c>
      <c r="AP88" s="411">
        <f t="shared" si="54"/>
        <v>2</v>
      </c>
      <c r="AQ88" s="412">
        <f t="shared" si="59"/>
        <v>0.4</v>
      </c>
      <c r="AR88" s="413">
        <f t="shared" si="75"/>
        <v>0.20900900900900882</v>
      </c>
      <c r="AS88" s="412">
        <f t="shared" si="76"/>
        <v>0.26554007502105192</v>
      </c>
      <c r="AT88" s="414">
        <f t="shared" si="77"/>
        <v>0.99999999999999967</v>
      </c>
      <c r="AU88" s="412">
        <f t="shared" si="55"/>
        <v>1</v>
      </c>
      <c r="AV88" s="413">
        <f t="shared" si="78"/>
        <v>0.26668018901362622</v>
      </c>
    </row>
    <row r="89" spans="1:48" ht="16.5" customHeight="1" x14ac:dyDescent="0.25">
      <c r="A89" s="392">
        <v>6</v>
      </c>
      <c r="B89" s="384">
        <v>60240</v>
      </c>
      <c r="C89" s="385" t="s">
        <v>46</v>
      </c>
      <c r="D89" s="1480">
        <v>0</v>
      </c>
      <c r="E89" s="1479">
        <v>0</v>
      </c>
      <c r="F89" s="1479">
        <v>3</v>
      </c>
      <c r="G89" s="293">
        <f t="shared" si="79"/>
        <v>1</v>
      </c>
      <c r="H89" s="1509"/>
      <c r="I89" s="1508"/>
      <c r="J89" s="1508"/>
      <c r="K89" s="293">
        <f t="shared" si="65"/>
        <v>0</v>
      </c>
      <c r="L89" s="291"/>
      <c r="M89" s="292"/>
      <c r="N89" s="292"/>
      <c r="O89" s="293">
        <f t="shared" si="72"/>
        <v>0</v>
      </c>
      <c r="P89" s="291"/>
      <c r="Q89" s="292"/>
      <c r="R89" s="292"/>
      <c r="S89" s="293">
        <f t="shared" si="66"/>
        <v>0</v>
      </c>
      <c r="T89" s="291"/>
      <c r="U89" s="292"/>
      <c r="V89" s="292"/>
      <c r="W89" s="293">
        <f t="shared" si="73"/>
        <v>0</v>
      </c>
      <c r="X89" s="281"/>
      <c r="Y89" s="282"/>
      <c r="Z89" s="282"/>
      <c r="AA89" s="545">
        <f t="shared" si="74"/>
        <v>0</v>
      </c>
      <c r="AB89" s="1535"/>
      <c r="AC89" s="1534"/>
      <c r="AD89" s="1534"/>
      <c r="AE89" s="293">
        <f t="shared" si="67"/>
        <v>0</v>
      </c>
      <c r="AF89" s="595"/>
      <c r="AG89" s="592"/>
      <c r="AH89" s="592"/>
      <c r="AI89" s="618">
        <f t="shared" si="68"/>
        <v>0</v>
      </c>
      <c r="AJ89" s="595"/>
      <c r="AK89" s="592"/>
      <c r="AL89" s="592"/>
      <c r="AM89" s="618">
        <f t="shared" si="69"/>
        <v>0</v>
      </c>
      <c r="AN89" s="409">
        <f t="shared" si="51"/>
        <v>0</v>
      </c>
      <c r="AO89" s="410">
        <f t="shared" si="52"/>
        <v>0</v>
      </c>
      <c r="AP89" s="411">
        <f t="shared" si="54"/>
        <v>3</v>
      </c>
      <c r="AQ89" s="412">
        <f t="shared" si="59"/>
        <v>0.2</v>
      </c>
      <c r="AR89" s="413">
        <f t="shared" si="75"/>
        <v>0.20900900900900882</v>
      </c>
      <c r="AS89" s="412">
        <f t="shared" si="76"/>
        <v>0.39831011253157789</v>
      </c>
      <c r="AT89" s="414">
        <f t="shared" si="77"/>
        <v>0.99999999999999967</v>
      </c>
      <c r="AU89" s="412">
        <f t="shared" si="55"/>
        <v>0</v>
      </c>
      <c r="AV89" s="413">
        <f t="shared" si="78"/>
        <v>0.26668018901362622</v>
      </c>
    </row>
    <row r="90" spans="1:48" ht="16.5" customHeight="1" x14ac:dyDescent="0.25">
      <c r="A90" s="392">
        <v>7</v>
      </c>
      <c r="B90" s="384">
        <v>60560</v>
      </c>
      <c r="C90" s="385" t="s">
        <v>27</v>
      </c>
      <c r="D90" s="1477">
        <v>0</v>
      </c>
      <c r="E90" s="1478">
        <v>0</v>
      </c>
      <c r="F90" s="1478">
        <v>1</v>
      </c>
      <c r="G90" s="293">
        <f t="shared" si="79"/>
        <v>1</v>
      </c>
      <c r="H90" s="1506"/>
      <c r="I90" s="1507"/>
      <c r="J90" s="1508"/>
      <c r="K90" s="293">
        <f t="shared" si="65"/>
        <v>0</v>
      </c>
      <c r="L90" s="291"/>
      <c r="M90" s="292"/>
      <c r="N90" s="292"/>
      <c r="O90" s="293">
        <f t="shared" si="72"/>
        <v>0</v>
      </c>
      <c r="P90" s="291"/>
      <c r="Q90" s="292"/>
      <c r="R90" s="292"/>
      <c r="S90" s="293">
        <f t="shared" si="66"/>
        <v>0</v>
      </c>
      <c r="T90" s="291"/>
      <c r="U90" s="292"/>
      <c r="V90" s="292"/>
      <c r="W90" s="293">
        <f t="shared" si="73"/>
        <v>0</v>
      </c>
      <c r="X90" s="281"/>
      <c r="Y90" s="282"/>
      <c r="Z90" s="282"/>
      <c r="AA90" s="545">
        <f t="shared" si="74"/>
        <v>0</v>
      </c>
      <c r="AB90" s="1532"/>
      <c r="AC90" s="1533"/>
      <c r="AD90" s="1533"/>
      <c r="AE90" s="293">
        <f t="shared" si="67"/>
        <v>0</v>
      </c>
      <c r="AF90" s="595"/>
      <c r="AG90" s="592"/>
      <c r="AH90" s="592"/>
      <c r="AI90" s="618">
        <f t="shared" si="68"/>
        <v>0</v>
      </c>
      <c r="AJ90" s="595"/>
      <c r="AK90" s="592"/>
      <c r="AL90" s="592"/>
      <c r="AM90" s="618">
        <f t="shared" si="69"/>
        <v>0</v>
      </c>
      <c r="AN90" s="409">
        <f t="shared" si="51"/>
        <v>0</v>
      </c>
      <c r="AO90" s="410">
        <f t="shared" si="52"/>
        <v>0</v>
      </c>
      <c r="AP90" s="411">
        <f>F90+J90+N90+R90+V90+Z90+AD90+AH90+AL90</f>
        <v>1</v>
      </c>
      <c r="AQ90" s="412">
        <f t="shared" si="59"/>
        <v>0.2</v>
      </c>
      <c r="AR90" s="413">
        <f t="shared" si="75"/>
        <v>0.20900900900900882</v>
      </c>
      <c r="AS90" s="412">
        <f t="shared" si="76"/>
        <v>0.13277003751052596</v>
      </c>
      <c r="AT90" s="414">
        <f t="shared" si="77"/>
        <v>0.99999999999999967</v>
      </c>
      <c r="AU90" s="412">
        <f t="shared" si="55"/>
        <v>0</v>
      </c>
      <c r="AV90" s="413">
        <f t="shared" si="78"/>
        <v>0.26668018901362622</v>
      </c>
    </row>
    <row r="91" spans="1:48" ht="16.5" customHeight="1" x14ac:dyDescent="0.25">
      <c r="A91" s="392">
        <v>8</v>
      </c>
      <c r="B91" s="384">
        <v>60660</v>
      </c>
      <c r="C91" s="385" t="s">
        <v>59</v>
      </c>
      <c r="D91" s="1477"/>
      <c r="E91" s="1478"/>
      <c r="F91" s="1478"/>
      <c r="G91" s="293">
        <f t="shared" si="79"/>
        <v>0</v>
      </c>
      <c r="H91" s="1506"/>
      <c r="I91" s="1507"/>
      <c r="J91" s="1508"/>
      <c r="K91" s="293">
        <f t="shared" si="65"/>
        <v>0</v>
      </c>
      <c r="L91" s="291"/>
      <c r="M91" s="292"/>
      <c r="N91" s="292"/>
      <c r="O91" s="293">
        <f t="shared" si="72"/>
        <v>0</v>
      </c>
      <c r="P91" s="291"/>
      <c r="Q91" s="292"/>
      <c r="R91" s="292"/>
      <c r="S91" s="293">
        <f t="shared" si="66"/>
        <v>0</v>
      </c>
      <c r="T91" s="291"/>
      <c r="U91" s="292"/>
      <c r="V91" s="292"/>
      <c r="W91" s="293">
        <f t="shared" si="73"/>
        <v>0</v>
      </c>
      <c r="X91" s="281"/>
      <c r="Y91" s="282"/>
      <c r="Z91" s="282"/>
      <c r="AA91" s="545">
        <f t="shared" si="74"/>
        <v>0</v>
      </c>
      <c r="AB91" s="1532"/>
      <c r="AC91" s="1533"/>
      <c r="AD91" s="1533"/>
      <c r="AE91" s="293">
        <f t="shared" si="67"/>
        <v>0</v>
      </c>
      <c r="AF91" s="595"/>
      <c r="AG91" s="592"/>
      <c r="AH91" s="592"/>
      <c r="AI91" s="618">
        <f t="shared" si="68"/>
        <v>0</v>
      </c>
      <c r="AJ91" s="595"/>
      <c r="AK91" s="592"/>
      <c r="AL91" s="592"/>
      <c r="AM91" s="618">
        <f t="shared" si="69"/>
        <v>0</v>
      </c>
      <c r="AN91" s="409">
        <f t="shared" si="51"/>
        <v>0</v>
      </c>
      <c r="AO91" s="410">
        <f t="shared" si="52"/>
        <v>0</v>
      </c>
      <c r="AP91" s="411">
        <f>F91+J91+N91+R91+V91+Z91+AD91+AH91+AL91+0.001</f>
        <v>1E-3</v>
      </c>
      <c r="AQ91" s="412">
        <f t="shared" si="59"/>
        <v>0</v>
      </c>
      <c r="AR91" s="413">
        <f t="shared" si="75"/>
        <v>0.20900900900900882</v>
      </c>
      <c r="AS91" s="412">
        <f t="shared" si="76"/>
        <v>1.3277003751052595E-4</v>
      </c>
      <c r="AT91" s="414">
        <f t="shared" si="77"/>
        <v>0.99999999999999967</v>
      </c>
      <c r="AU91" s="412">
        <f t="shared" si="55"/>
        <v>0</v>
      </c>
      <c r="AV91" s="413">
        <f t="shared" si="78"/>
        <v>0.26668018901362622</v>
      </c>
    </row>
    <row r="92" spans="1:48" ht="16.5" customHeight="1" x14ac:dyDescent="0.25">
      <c r="A92" s="392">
        <v>9</v>
      </c>
      <c r="B92" s="393">
        <v>60001</v>
      </c>
      <c r="C92" s="387" t="s">
        <v>60</v>
      </c>
      <c r="D92" s="1477"/>
      <c r="E92" s="1478"/>
      <c r="F92" s="1478"/>
      <c r="G92" s="293">
        <f t="shared" si="79"/>
        <v>0</v>
      </c>
      <c r="H92" s="1506"/>
      <c r="I92" s="1507"/>
      <c r="J92" s="1508"/>
      <c r="K92" s="293">
        <f>IF(J92&gt;0,1,0)</f>
        <v>0</v>
      </c>
      <c r="L92" s="291"/>
      <c r="M92" s="292"/>
      <c r="N92" s="292"/>
      <c r="O92" s="293">
        <f t="shared" si="72"/>
        <v>0</v>
      </c>
      <c r="P92" s="291"/>
      <c r="Q92" s="292"/>
      <c r="R92" s="292"/>
      <c r="S92" s="293">
        <f>IF(R92&gt;0,1,0)</f>
        <v>0</v>
      </c>
      <c r="T92" s="291"/>
      <c r="U92" s="292"/>
      <c r="V92" s="292"/>
      <c r="W92" s="293">
        <f t="shared" si="73"/>
        <v>0</v>
      </c>
      <c r="X92" s="281"/>
      <c r="Y92" s="282"/>
      <c r="Z92" s="282"/>
      <c r="AA92" s="545">
        <f t="shared" si="74"/>
        <v>0</v>
      </c>
      <c r="AB92" s="1532"/>
      <c r="AC92" s="1533"/>
      <c r="AD92" s="1533"/>
      <c r="AE92" s="293">
        <f>IF(AD92&gt;0,1,0)</f>
        <v>0</v>
      </c>
      <c r="AF92" s="595"/>
      <c r="AG92" s="592"/>
      <c r="AH92" s="592"/>
      <c r="AI92" s="618">
        <f>IF(AH92&gt;0,1,0)</f>
        <v>0</v>
      </c>
      <c r="AJ92" s="595"/>
      <c r="AK92" s="592"/>
      <c r="AL92" s="592"/>
      <c r="AM92" s="618">
        <f>IF(AL92&gt;0,1,0)</f>
        <v>0</v>
      </c>
      <c r="AN92" s="409">
        <f t="shared" si="51"/>
        <v>0</v>
      </c>
      <c r="AO92" s="410">
        <f t="shared" si="52"/>
        <v>0</v>
      </c>
      <c r="AP92" s="411">
        <f>F92+J92+N92+R92+V92+Z92+AD92+AH92+AL92+0.001</f>
        <v>1E-3</v>
      </c>
      <c r="AQ92" s="412">
        <f t="shared" si="59"/>
        <v>0</v>
      </c>
      <c r="AR92" s="420">
        <f t="shared" si="75"/>
        <v>0.20900900900900882</v>
      </c>
      <c r="AS92" s="421">
        <f t="shared" si="76"/>
        <v>1.3277003751052595E-4</v>
      </c>
      <c r="AT92" s="422">
        <f t="shared" si="77"/>
        <v>0.99999999999999967</v>
      </c>
      <c r="AU92" s="421">
        <f>(AN92+AO92)/AP92</f>
        <v>0</v>
      </c>
      <c r="AV92" s="420">
        <f t="shared" si="78"/>
        <v>0.26668018901362622</v>
      </c>
    </row>
    <row r="93" spans="1:48" ht="16.5" customHeight="1" x14ac:dyDescent="0.25">
      <c r="A93" s="392">
        <v>10</v>
      </c>
      <c r="B93" s="384">
        <v>60701</v>
      </c>
      <c r="C93" s="385" t="s">
        <v>61</v>
      </c>
      <c r="D93" s="1477"/>
      <c r="E93" s="1478"/>
      <c r="F93" s="1478"/>
      <c r="G93" s="293">
        <f t="shared" si="79"/>
        <v>0</v>
      </c>
      <c r="H93" s="1506"/>
      <c r="I93" s="1507"/>
      <c r="J93" s="1508"/>
      <c r="K93" s="293">
        <f t="shared" si="65"/>
        <v>0</v>
      </c>
      <c r="L93" s="291"/>
      <c r="M93" s="292"/>
      <c r="N93" s="292"/>
      <c r="O93" s="293">
        <f t="shared" si="72"/>
        <v>0</v>
      </c>
      <c r="P93" s="291"/>
      <c r="Q93" s="292"/>
      <c r="R93" s="292"/>
      <c r="S93" s="293">
        <f t="shared" si="66"/>
        <v>0</v>
      </c>
      <c r="T93" s="291"/>
      <c r="U93" s="292"/>
      <c r="V93" s="292"/>
      <c r="W93" s="293">
        <f t="shared" si="73"/>
        <v>0</v>
      </c>
      <c r="X93" s="281"/>
      <c r="Y93" s="282"/>
      <c r="Z93" s="282"/>
      <c r="AA93" s="545">
        <f t="shared" si="74"/>
        <v>0</v>
      </c>
      <c r="AB93" s="1532"/>
      <c r="AC93" s="1533"/>
      <c r="AD93" s="1533"/>
      <c r="AE93" s="293">
        <f t="shared" si="67"/>
        <v>0</v>
      </c>
      <c r="AF93" s="595"/>
      <c r="AG93" s="592"/>
      <c r="AH93" s="592"/>
      <c r="AI93" s="618">
        <f t="shared" si="68"/>
        <v>0</v>
      </c>
      <c r="AJ93" s="595"/>
      <c r="AK93" s="592"/>
      <c r="AL93" s="592"/>
      <c r="AM93" s="618">
        <f t="shared" si="69"/>
        <v>0</v>
      </c>
      <c r="AN93" s="409">
        <f t="shared" si="51"/>
        <v>0</v>
      </c>
      <c r="AO93" s="410">
        <f t="shared" si="52"/>
        <v>0</v>
      </c>
      <c r="AP93" s="411">
        <f t="shared" ref="AP93:AP94" si="80">F93+J93+N93+R93+V93+Z93+AD93+AH93+AL93+0.001</f>
        <v>1E-3</v>
      </c>
      <c r="AQ93" s="412">
        <f t="shared" si="59"/>
        <v>0</v>
      </c>
      <c r="AR93" s="413">
        <f t="shared" si="75"/>
        <v>0.20900900900900882</v>
      </c>
      <c r="AS93" s="412">
        <f t="shared" si="76"/>
        <v>1.3277003751052595E-4</v>
      </c>
      <c r="AT93" s="414">
        <f t="shared" si="77"/>
        <v>0.99999999999999967</v>
      </c>
      <c r="AU93" s="412">
        <f t="shared" si="55"/>
        <v>0</v>
      </c>
      <c r="AV93" s="413">
        <f t="shared" si="78"/>
        <v>0.26668018901362622</v>
      </c>
    </row>
    <row r="94" spans="1:48" ht="16.5" customHeight="1" x14ac:dyDescent="0.25">
      <c r="A94" s="392">
        <v>11</v>
      </c>
      <c r="B94" s="384">
        <v>60850</v>
      </c>
      <c r="C94" s="385" t="s">
        <v>62</v>
      </c>
      <c r="D94" s="1477"/>
      <c r="E94" s="1478"/>
      <c r="F94" s="1478"/>
      <c r="G94" s="293">
        <f t="shared" si="79"/>
        <v>0</v>
      </c>
      <c r="H94" s="1506"/>
      <c r="I94" s="1507"/>
      <c r="J94" s="1508"/>
      <c r="K94" s="293">
        <f t="shared" si="65"/>
        <v>0</v>
      </c>
      <c r="L94" s="291"/>
      <c r="M94" s="292"/>
      <c r="N94" s="292"/>
      <c r="O94" s="293">
        <f t="shared" si="72"/>
        <v>0</v>
      </c>
      <c r="P94" s="291"/>
      <c r="Q94" s="292"/>
      <c r="R94" s="292"/>
      <c r="S94" s="293">
        <f t="shared" si="66"/>
        <v>0</v>
      </c>
      <c r="T94" s="291"/>
      <c r="U94" s="292"/>
      <c r="V94" s="292"/>
      <c r="W94" s="293">
        <f t="shared" si="73"/>
        <v>0</v>
      </c>
      <c r="X94" s="281"/>
      <c r="Y94" s="282"/>
      <c r="Z94" s="282"/>
      <c r="AA94" s="545">
        <f t="shared" si="74"/>
        <v>0</v>
      </c>
      <c r="AB94" s="1532"/>
      <c r="AC94" s="1533"/>
      <c r="AD94" s="1533"/>
      <c r="AE94" s="293">
        <f t="shared" si="67"/>
        <v>0</v>
      </c>
      <c r="AF94" s="595"/>
      <c r="AG94" s="592"/>
      <c r="AH94" s="592"/>
      <c r="AI94" s="618">
        <f t="shared" si="68"/>
        <v>0</v>
      </c>
      <c r="AJ94" s="595"/>
      <c r="AK94" s="592"/>
      <c r="AL94" s="592"/>
      <c r="AM94" s="618">
        <f t="shared" si="69"/>
        <v>0</v>
      </c>
      <c r="AN94" s="409">
        <f t="shared" si="51"/>
        <v>0</v>
      </c>
      <c r="AO94" s="410">
        <f t="shared" si="52"/>
        <v>0</v>
      </c>
      <c r="AP94" s="411">
        <f t="shared" si="80"/>
        <v>1E-3</v>
      </c>
      <c r="AQ94" s="412">
        <f t="shared" si="59"/>
        <v>0</v>
      </c>
      <c r="AR94" s="413">
        <f t="shared" si="75"/>
        <v>0.20900900900900882</v>
      </c>
      <c r="AS94" s="412">
        <f t="shared" si="76"/>
        <v>1.3277003751052595E-4</v>
      </c>
      <c r="AT94" s="414">
        <f t="shared" si="77"/>
        <v>0.99999999999999967</v>
      </c>
      <c r="AU94" s="412">
        <f t="shared" si="55"/>
        <v>0</v>
      </c>
      <c r="AV94" s="413">
        <f t="shared" si="78"/>
        <v>0.26668018901362622</v>
      </c>
    </row>
    <row r="95" spans="1:48" ht="16.5" customHeight="1" x14ac:dyDescent="0.25">
      <c r="A95" s="392">
        <v>12</v>
      </c>
      <c r="B95" s="384">
        <v>60910</v>
      </c>
      <c r="C95" s="385" t="s">
        <v>10</v>
      </c>
      <c r="D95" s="1477">
        <v>0</v>
      </c>
      <c r="E95" s="1478">
        <v>0</v>
      </c>
      <c r="F95" s="1478">
        <v>1</v>
      </c>
      <c r="G95" s="293">
        <f t="shared" si="79"/>
        <v>1</v>
      </c>
      <c r="H95" s="1506"/>
      <c r="I95" s="1507"/>
      <c r="J95" s="1508"/>
      <c r="K95" s="293">
        <f t="shared" si="65"/>
        <v>0</v>
      </c>
      <c r="L95" s="291"/>
      <c r="M95" s="292"/>
      <c r="N95" s="292"/>
      <c r="O95" s="293">
        <f t="shared" si="72"/>
        <v>0</v>
      </c>
      <c r="P95" s="291"/>
      <c r="Q95" s="292"/>
      <c r="R95" s="292"/>
      <c r="S95" s="293">
        <f t="shared" si="66"/>
        <v>0</v>
      </c>
      <c r="T95" s="291"/>
      <c r="U95" s="292"/>
      <c r="V95" s="292"/>
      <c r="W95" s="293">
        <f t="shared" si="73"/>
        <v>0</v>
      </c>
      <c r="X95" s="281"/>
      <c r="Y95" s="282"/>
      <c r="Z95" s="282"/>
      <c r="AA95" s="545">
        <f t="shared" si="74"/>
        <v>0</v>
      </c>
      <c r="AB95" s="1532"/>
      <c r="AC95" s="1533"/>
      <c r="AD95" s="1533"/>
      <c r="AE95" s="293">
        <f t="shared" si="67"/>
        <v>0</v>
      </c>
      <c r="AF95" s="595"/>
      <c r="AG95" s="592"/>
      <c r="AH95" s="592"/>
      <c r="AI95" s="618">
        <f t="shared" si="68"/>
        <v>0</v>
      </c>
      <c r="AJ95" s="595"/>
      <c r="AK95" s="592"/>
      <c r="AL95" s="592"/>
      <c r="AM95" s="618">
        <f t="shared" si="69"/>
        <v>0</v>
      </c>
      <c r="AN95" s="409">
        <f t="shared" si="51"/>
        <v>0</v>
      </c>
      <c r="AO95" s="410">
        <f t="shared" si="52"/>
        <v>0</v>
      </c>
      <c r="AP95" s="411">
        <f t="shared" si="54"/>
        <v>1</v>
      </c>
      <c r="AQ95" s="412">
        <f t="shared" si="59"/>
        <v>0.2</v>
      </c>
      <c r="AR95" s="413">
        <f t="shared" si="75"/>
        <v>0.20900900900900882</v>
      </c>
      <c r="AS95" s="412">
        <f t="shared" si="76"/>
        <v>0.13277003751052596</v>
      </c>
      <c r="AT95" s="414">
        <f t="shared" si="77"/>
        <v>0.99999999999999967</v>
      </c>
      <c r="AU95" s="412">
        <f t="shared" si="55"/>
        <v>0</v>
      </c>
      <c r="AV95" s="413">
        <f t="shared" si="78"/>
        <v>0.26668018901362622</v>
      </c>
    </row>
    <row r="96" spans="1:48" ht="16.5" customHeight="1" x14ac:dyDescent="0.25">
      <c r="A96" s="392">
        <v>13</v>
      </c>
      <c r="B96" s="384">
        <v>60980</v>
      </c>
      <c r="C96" s="385" t="s">
        <v>63</v>
      </c>
      <c r="D96" s="1477">
        <v>0</v>
      </c>
      <c r="E96" s="1478">
        <v>1</v>
      </c>
      <c r="F96" s="1478">
        <v>2</v>
      </c>
      <c r="G96" s="293">
        <f t="shared" si="79"/>
        <v>1</v>
      </c>
      <c r="H96" s="1506">
        <v>0</v>
      </c>
      <c r="I96" s="1507">
        <v>0</v>
      </c>
      <c r="J96" s="1508">
        <v>1</v>
      </c>
      <c r="K96" s="293">
        <f t="shared" si="65"/>
        <v>1</v>
      </c>
      <c r="L96" s="291"/>
      <c r="M96" s="292"/>
      <c r="N96" s="292"/>
      <c r="O96" s="293">
        <f t="shared" si="72"/>
        <v>0</v>
      </c>
      <c r="P96" s="291"/>
      <c r="Q96" s="292"/>
      <c r="R96" s="292"/>
      <c r="S96" s="293">
        <f t="shared" si="66"/>
        <v>0</v>
      </c>
      <c r="T96" s="291"/>
      <c r="U96" s="292"/>
      <c r="V96" s="292"/>
      <c r="W96" s="293">
        <f t="shared" si="73"/>
        <v>0</v>
      </c>
      <c r="X96" s="281"/>
      <c r="Y96" s="282"/>
      <c r="Z96" s="282"/>
      <c r="AA96" s="545">
        <f t="shared" si="74"/>
        <v>0</v>
      </c>
      <c r="AB96" s="1532"/>
      <c r="AC96" s="1533"/>
      <c r="AD96" s="1533"/>
      <c r="AE96" s="293">
        <f t="shared" si="67"/>
        <v>0</v>
      </c>
      <c r="AF96" s="595"/>
      <c r="AG96" s="592"/>
      <c r="AH96" s="592"/>
      <c r="AI96" s="618">
        <f t="shared" si="68"/>
        <v>0</v>
      </c>
      <c r="AJ96" s="595"/>
      <c r="AK96" s="592"/>
      <c r="AL96" s="592"/>
      <c r="AM96" s="618">
        <f t="shared" si="69"/>
        <v>0</v>
      </c>
      <c r="AN96" s="409">
        <f t="shared" si="51"/>
        <v>0</v>
      </c>
      <c r="AO96" s="410">
        <f t="shared" si="52"/>
        <v>1</v>
      </c>
      <c r="AP96" s="411">
        <f t="shared" si="54"/>
        <v>3</v>
      </c>
      <c r="AQ96" s="412">
        <f t="shared" si="59"/>
        <v>0.4</v>
      </c>
      <c r="AR96" s="413">
        <f t="shared" si="75"/>
        <v>0.20900900900900882</v>
      </c>
      <c r="AS96" s="412">
        <f t="shared" si="76"/>
        <v>0.39831011253157789</v>
      </c>
      <c r="AT96" s="414">
        <f t="shared" si="77"/>
        <v>0.99999999999999967</v>
      </c>
      <c r="AU96" s="412">
        <f t="shared" si="55"/>
        <v>0.33333333333333331</v>
      </c>
      <c r="AV96" s="413">
        <f t="shared" si="78"/>
        <v>0.26668018901362622</v>
      </c>
    </row>
    <row r="97" spans="1:48" ht="16.5" customHeight="1" x14ac:dyDescent="0.25">
      <c r="A97" s="392">
        <v>14</v>
      </c>
      <c r="B97" s="384">
        <v>61080</v>
      </c>
      <c r="C97" s="385" t="s">
        <v>64</v>
      </c>
      <c r="D97" s="1477"/>
      <c r="E97" s="1478"/>
      <c r="F97" s="1478"/>
      <c r="G97" s="293">
        <f t="shared" si="79"/>
        <v>0</v>
      </c>
      <c r="H97" s="1506"/>
      <c r="I97" s="1507"/>
      <c r="J97" s="1508"/>
      <c r="K97" s="293">
        <f t="shared" si="65"/>
        <v>0</v>
      </c>
      <c r="L97" s="291"/>
      <c r="M97" s="292"/>
      <c r="N97" s="292"/>
      <c r="O97" s="293">
        <f t="shared" si="72"/>
        <v>0</v>
      </c>
      <c r="P97" s="291"/>
      <c r="Q97" s="292"/>
      <c r="R97" s="292"/>
      <c r="S97" s="293">
        <f t="shared" si="66"/>
        <v>0</v>
      </c>
      <c r="T97" s="291"/>
      <c r="U97" s="292"/>
      <c r="V97" s="292"/>
      <c r="W97" s="293">
        <f t="shared" si="73"/>
        <v>0</v>
      </c>
      <c r="X97" s="281"/>
      <c r="Y97" s="282"/>
      <c r="Z97" s="282"/>
      <c r="AA97" s="545">
        <f t="shared" si="74"/>
        <v>0</v>
      </c>
      <c r="AB97" s="1532">
        <v>0</v>
      </c>
      <c r="AC97" s="1533">
        <v>0</v>
      </c>
      <c r="AD97" s="1533">
        <v>2</v>
      </c>
      <c r="AE97" s="293">
        <f t="shared" si="67"/>
        <v>1</v>
      </c>
      <c r="AF97" s="595"/>
      <c r="AG97" s="592"/>
      <c r="AH97" s="592"/>
      <c r="AI97" s="618">
        <f t="shared" si="68"/>
        <v>0</v>
      </c>
      <c r="AJ97" s="595"/>
      <c r="AK97" s="592"/>
      <c r="AL97" s="592"/>
      <c r="AM97" s="618">
        <f t="shared" si="69"/>
        <v>0</v>
      </c>
      <c r="AN97" s="409">
        <f t="shared" si="51"/>
        <v>0</v>
      </c>
      <c r="AO97" s="410">
        <f t="shared" si="52"/>
        <v>0</v>
      </c>
      <c r="AP97" s="411">
        <f t="shared" si="54"/>
        <v>2</v>
      </c>
      <c r="AQ97" s="412">
        <f t="shared" si="59"/>
        <v>0.2</v>
      </c>
      <c r="AR97" s="413">
        <f t="shared" si="75"/>
        <v>0.20900900900900882</v>
      </c>
      <c r="AS97" s="412">
        <f t="shared" si="76"/>
        <v>0.26554007502105192</v>
      </c>
      <c r="AT97" s="414">
        <f t="shared" si="77"/>
        <v>0.99999999999999967</v>
      </c>
      <c r="AU97" s="412">
        <f t="shared" si="55"/>
        <v>0</v>
      </c>
      <c r="AV97" s="413">
        <f t="shared" si="78"/>
        <v>0.26668018901362622</v>
      </c>
    </row>
    <row r="98" spans="1:48" ht="16.5" customHeight="1" x14ac:dyDescent="0.25">
      <c r="A98" s="392">
        <v>15</v>
      </c>
      <c r="B98" s="384">
        <v>61150</v>
      </c>
      <c r="C98" s="385" t="s">
        <v>65</v>
      </c>
      <c r="D98" s="1477"/>
      <c r="E98" s="1478"/>
      <c r="F98" s="1478"/>
      <c r="G98" s="293">
        <f t="shared" si="79"/>
        <v>0</v>
      </c>
      <c r="H98" s="1506"/>
      <c r="I98" s="1507"/>
      <c r="J98" s="1508"/>
      <c r="K98" s="293">
        <f t="shared" si="65"/>
        <v>0</v>
      </c>
      <c r="L98" s="291"/>
      <c r="M98" s="292"/>
      <c r="N98" s="292"/>
      <c r="O98" s="293">
        <f t="shared" si="72"/>
        <v>0</v>
      </c>
      <c r="P98" s="291"/>
      <c r="Q98" s="292"/>
      <c r="R98" s="292"/>
      <c r="S98" s="293">
        <f t="shared" si="66"/>
        <v>0</v>
      </c>
      <c r="T98" s="291"/>
      <c r="U98" s="292"/>
      <c r="V98" s="292"/>
      <c r="W98" s="293">
        <f t="shared" si="73"/>
        <v>0</v>
      </c>
      <c r="X98" s="281"/>
      <c r="Y98" s="282"/>
      <c r="Z98" s="282"/>
      <c r="AA98" s="545">
        <f t="shared" si="74"/>
        <v>0</v>
      </c>
      <c r="AB98" s="1532"/>
      <c r="AC98" s="1533"/>
      <c r="AD98" s="1533"/>
      <c r="AE98" s="293">
        <f t="shared" si="67"/>
        <v>0</v>
      </c>
      <c r="AF98" s="595"/>
      <c r="AG98" s="592"/>
      <c r="AH98" s="592"/>
      <c r="AI98" s="618">
        <f t="shared" si="68"/>
        <v>0</v>
      </c>
      <c r="AJ98" s="595"/>
      <c r="AK98" s="592"/>
      <c r="AL98" s="592"/>
      <c r="AM98" s="618">
        <f t="shared" si="69"/>
        <v>0</v>
      </c>
      <c r="AN98" s="409">
        <f t="shared" si="51"/>
        <v>0</v>
      </c>
      <c r="AO98" s="410">
        <f t="shared" si="52"/>
        <v>0</v>
      </c>
      <c r="AP98" s="411">
        <f>F98+J98+N98+R98+V98+Z98+AD98+AH98+AL98+0.001</f>
        <v>1E-3</v>
      </c>
      <c r="AQ98" s="412">
        <f t="shared" si="59"/>
        <v>0</v>
      </c>
      <c r="AR98" s="413">
        <f t="shared" si="75"/>
        <v>0.20900900900900882</v>
      </c>
      <c r="AS98" s="412">
        <f t="shared" si="76"/>
        <v>1.3277003751052595E-4</v>
      </c>
      <c r="AT98" s="414">
        <f t="shared" si="77"/>
        <v>0.99999999999999967</v>
      </c>
      <c r="AU98" s="412">
        <f t="shared" si="55"/>
        <v>0</v>
      </c>
      <c r="AV98" s="413">
        <f t="shared" si="78"/>
        <v>0.26668018901362622</v>
      </c>
    </row>
    <row r="99" spans="1:48" ht="16.5" customHeight="1" x14ac:dyDescent="0.25">
      <c r="A99" s="392">
        <v>16</v>
      </c>
      <c r="B99" s="384">
        <v>61210</v>
      </c>
      <c r="C99" s="385" t="s">
        <v>66</v>
      </c>
      <c r="D99" s="1477"/>
      <c r="E99" s="1478"/>
      <c r="F99" s="1478"/>
      <c r="G99" s="293">
        <f t="shared" si="79"/>
        <v>0</v>
      </c>
      <c r="H99" s="1506"/>
      <c r="I99" s="1507"/>
      <c r="J99" s="1508"/>
      <c r="K99" s="293">
        <f t="shared" si="65"/>
        <v>0</v>
      </c>
      <c r="L99" s="291"/>
      <c r="M99" s="292"/>
      <c r="N99" s="292"/>
      <c r="O99" s="293">
        <f t="shared" si="72"/>
        <v>0</v>
      </c>
      <c r="P99" s="291"/>
      <c r="Q99" s="292"/>
      <c r="R99" s="292"/>
      <c r="S99" s="293">
        <f t="shared" si="66"/>
        <v>0</v>
      </c>
      <c r="T99" s="291"/>
      <c r="U99" s="292"/>
      <c r="V99" s="292"/>
      <c r="W99" s="293">
        <f t="shared" si="73"/>
        <v>0</v>
      </c>
      <c r="X99" s="281"/>
      <c r="Y99" s="282"/>
      <c r="Z99" s="282"/>
      <c r="AA99" s="545">
        <f t="shared" si="74"/>
        <v>0</v>
      </c>
      <c r="AB99" s="1532"/>
      <c r="AC99" s="1533"/>
      <c r="AD99" s="1533"/>
      <c r="AE99" s="293">
        <f t="shared" si="67"/>
        <v>0</v>
      </c>
      <c r="AF99" s="595"/>
      <c r="AG99" s="592"/>
      <c r="AH99" s="592"/>
      <c r="AI99" s="618">
        <f t="shared" si="68"/>
        <v>0</v>
      </c>
      <c r="AJ99" s="595"/>
      <c r="AK99" s="592"/>
      <c r="AL99" s="592"/>
      <c r="AM99" s="618">
        <f t="shared" si="69"/>
        <v>0</v>
      </c>
      <c r="AN99" s="409">
        <f t="shared" si="51"/>
        <v>0</v>
      </c>
      <c r="AO99" s="410">
        <f t="shared" si="52"/>
        <v>0</v>
      </c>
      <c r="AP99" s="411">
        <f>F99+J99+N99+R99+V99+Z99+AD99+AH99+AL99+0.001</f>
        <v>1E-3</v>
      </c>
      <c r="AQ99" s="412">
        <f t="shared" si="59"/>
        <v>0</v>
      </c>
      <c r="AR99" s="413">
        <f t="shared" si="75"/>
        <v>0.20900900900900882</v>
      </c>
      <c r="AS99" s="412">
        <f t="shared" si="76"/>
        <v>1.3277003751052595E-4</v>
      </c>
      <c r="AT99" s="414">
        <f t="shared" si="77"/>
        <v>0.99999999999999967</v>
      </c>
      <c r="AU99" s="412">
        <f t="shared" si="55"/>
        <v>0</v>
      </c>
      <c r="AV99" s="413">
        <f t="shared" si="78"/>
        <v>0.26668018901362622</v>
      </c>
    </row>
    <row r="100" spans="1:48" ht="16.5" customHeight="1" x14ac:dyDescent="0.25">
      <c r="A100" s="392">
        <v>17</v>
      </c>
      <c r="B100" s="384">
        <v>61290</v>
      </c>
      <c r="C100" s="385" t="s">
        <v>67</v>
      </c>
      <c r="D100" s="1477">
        <v>0</v>
      </c>
      <c r="E100" s="1478">
        <v>0</v>
      </c>
      <c r="F100" s="1478">
        <v>1</v>
      </c>
      <c r="G100" s="293">
        <f t="shared" si="79"/>
        <v>1</v>
      </c>
      <c r="H100" s="1506"/>
      <c r="I100" s="1507"/>
      <c r="J100" s="1508"/>
      <c r="K100" s="293">
        <f t="shared" si="65"/>
        <v>0</v>
      </c>
      <c r="L100" s="291"/>
      <c r="M100" s="292"/>
      <c r="N100" s="292"/>
      <c r="O100" s="293">
        <f t="shared" si="72"/>
        <v>0</v>
      </c>
      <c r="P100" s="291"/>
      <c r="Q100" s="292"/>
      <c r="R100" s="292"/>
      <c r="S100" s="293">
        <f t="shared" si="66"/>
        <v>0</v>
      </c>
      <c r="T100" s="291"/>
      <c r="U100" s="292"/>
      <c r="V100" s="292"/>
      <c r="W100" s="293">
        <f t="shared" si="73"/>
        <v>0</v>
      </c>
      <c r="X100" s="281"/>
      <c r="Y100" s="282"/>
      <c r="Z100" s="282"/>
      <c r="AA100" s="545">
        <f t="shared" si="74"/>
        <v>0</v>
      </c>
      <c r="AB100" s="1532"/>
      <c r="AC100" s="1533"/>
      <c r="AD100" s="1533"/>
      <c r="AE100" s="293">
        <f t="shared" si="67"/>
        <v>0</v>
      </c>
      <c r="AF100" s="595"/>
      <c r="AG100" s="592"/>
      <c r="AH100" s="592"/>
      <c r="AI100" s="618">
        <f t="shared" si="68"/>
        <v>0</v>
      </c>
      <c r="AJ100" s="595"/>
      <c r="AK100" s="592"/>
      <c r="AL100" s="592"/>
      <c r="AM100" s="618">
        <f t="shared" si="69"/>
        <v>0</v>
      </c>
      <c r="AN100" s="409">
        <f t="shared" si="51"/>
        <v>0</v>
      </c>
      <c r="AO100" s="410">
        <f t="shared" si="52"/>
        <v>0</v>
      </c>
      <c r="AP100" s="411">
        <f>F100+J100+N100+R100+V100+Z100+AD100+AH100+AL100</f>
        <v>1</v>
      </c>
      <c r="AQ100" s="412">
        <f t="shared" si="59"/>
        <v>0.2</v>
      </c>
      <c r="AR100" s="413">
        <f t="shared" si="75"/>
        <v>0.20900900900900882</v>
      </c>
      <c r="AS100" s="412">
        <f t="shared" si="76"/>
        <v>0.13277003751052596</v>
      </c>
      <c r="AT100" s="414">
        <f t="shared" si="77"/>
        <v>0.99999999999999967</v>
      </c>
      <c r="AU100" s="412">
        <f t="shared" si="55"/>
        <v>0</v>
      </c>
      <c r="AV100" s="413">
        <f t="shared" si="78"/>
        <v>0.26668018901362622</v>
      </c>
    </row>
    <row r="101" spans="1:48" ht="16.5" customHeight="1" x14ac:dyDescent="0.25">
      <c r="A101" s="392">
        <v>18</v>
      </c>
      <c r="B101" s="384">
        <v>61340</v>
      </c>
      <c r="C101" s="385" t="s">
        <v>68</v>
      </c>
      <c r="D101" s="1477"/>
      <c r="E101" s="1478"/>
      <c r="F101" s="1478"/>
      <c r="G101" s="293">
        <f t="shared" si="79"/>
        <v>0</v>
      </c>
      <c r="H101" s="1506"/>
      <c r="I101" s="1507"/>
      <c r="J101" s="1508"/>
      <c r="K101" s="293">
        <f t="shared" si="65"/>
        <v>0</v>
      </c>
      <c r="L101" s="291"/>
      <c r="M101" s="292"/>
      <c r="N101" s="292"/>
      <c r="O101" s="293">
        <f t="shared" si="72"/>
        <v>0</v>
      </c>
      <c r="P101" s="291"/>
      <c r="Q101" s="292"/>
      <c r="R101" s="292"/>
      <c r="S101" s="293">
        <f t="shared" si="66"/>
        <v>0</v>
      </c>
      <c r="T101" s="291"/>
      <c r="U101" s="292"/>
      <c r="V101" s="292"/>
      <c r="W101" s="293">
        <f t="shared" si="73"/>
        <v>0</v>
      </c>
      <c r="X101" s="281"/>
      <c r="Y101" s="282"/>
      <c r="Z101" s="282"/>
      <c r="AA101" s="545">
        <f t="shared" si="74"/>
        <v>0</v>
      </c>
      <c r="AB101" s="1532"/>
      <c r="AC101" s="1533"/>
      <c r="AD101" s="1533"/>
      <c r="AE101" s="293">
        <f t="shared" si="67"/>
        <v>0</v>
      </c>
      <c r="AF101" s="595"/>
      <c r="AG101" s="592"/>
      <c r="AH101" s="592"/>
      <c r="AI101" s="618">
        <f t="shared" si="68"/>
        <v>0</v>
      </c>
      <c r="AJ101" s="595"/>
      <c r="AK101" s="592"/>
      <c r="AL101" s="592"/>
      <c r="AM101" s="618">
        <f t="shared" si="69"/>
        <v>0</v>
      </c>
      <c r="AN101" s="409">
        <f t="shared" si="51"/>
        <v>0</v>
      </c>
      <c r="AO101" s="410">
        <f t="shared" si="52"/>
        <v>0</v>
      </c>
      <c r="AP101" s="411">
        <f>F101+J101+N101+R101+V101+Z101+AD101+AH101+AL101+0.001</f>
        <v>1E-3</v>
      </c>
      <c r="AQ101" s="412">
        <f t="shared" si="59"/>
        <v>0</v>
      </c>
      <c r="AR101" s="413">
        <f t="shared" si="75"/>
        <v>0.20900900900900882</v>
      </c>
      <c r="AS101" s="412">
        <f t="shared" si="76"/>
        <v>1.3277003751052595E-4</v>
      </c>
      <c r="AT101" s="414">
        <f t="shared" si="77"/>
        <v>0.99999999999999967</v>
      </c>
      <c r="AU101" s="412">
        <f t="shared" si="55"/>
        <v>0</v>
      </c>
      <c r="AV101" s="413">
        <f t="shared" si="78"/>
        <v>0.26668018901362622</v>
      </c>
    </row>
    <row r="102" spans="1:48" ht="16.5" customHeight="1" x14ac:dyDescent="0.25">
      <c r="A102" s="392">
        <v>19</v>
      </c>
      <c r="B102" s="384">
        <v>61390</v>
      </c>
      <c r="C102" s="385" t="s">
        <v>69</v>
      </c>
      <c r="D102" s="1477">
        <v>0</v>
      </c>
      <c r="E102" s="1478">
        <v>0</v>
      </c>
      <c r="F102" s="1478">
        <v>1</v>
      </c>
      <c r="G102" s="293">
        <f t="shared" si="79"/>
        <v>1</v>
      </c>
      <c r="H102" s="1506"/>
      <c r="I102" s="1507"/>
      <c r="J102" s="1508"/>
      <c r="K102" s="293">
        <f t="shared" si="65"/>
        <v>0</v>
      </c>
      <c r="L102" s="291"/>
      <c r="M102" s="292"/>
      <c r="N102" s="292"/>
      <c r="O102" s="293">
        <f t="shared" si="72"/>
        <v>0</v>
      </c>
      <c r="P102" s="291"/>
      <c r="Q102" s="292"/>
      <c r="R102" s="292"/>
      <c r="S102" s="293">
        <f t="shared" si="66"/>
        <v>0</v>
      </c>
      <c r="T102" s="291"/>
      <c r="U102" s="292"/>
      <c r="V102" s="292"/>
      <c r="W102" s="293">
        <f t="shared" si="73"/>
        <v>0</v>
      </c>
      <c r="X102" s="281"/>
      <c r="Y102" s="282"/>
      <c r="Z102" s="282"/>
      <c r="AA102" s="545">
        <f t="shared" si="74"/>
        <v>0</v>
      </c>
      <c r="AB102" s="1532"/>
      <c r="AC102" s="1533"/>
      <c r="AD102" s="1533"/>
      <c r="AE102" s="293">
        <f t="shared" si="67"/>
        <v>0</v>
      </c>
      <c r="AF102" s="595"/>
      <c r="AG102" s="592"/>
      <c r="AH102" s="592"/>
      <c r="AI102" s="618">
        <f t="shared" si="68"/>
        <v>0</v>
      </c>
      <c r="AJ102" s="595"/>
      <c r="AK102" s="592"/>
      <c r="AL102" s="592"/>
      <c r="AM102" s="618">
        <f t="shared" si="69"/>
        <v>0</v>
      </c>
      <c r="AN102" s="409">
        <f t="shared" si="51"/>
        <v>0</v>
      </c>
      <c r="AO102" s="410">
        <f t="shared" si="52"/>
        <v>0</v>
      </c>
      <c r="AP102" s="411">
        <f>F102+J102+N102+R102+V102+Z102+AD102+AH102+AL102</f>
        <v>1</v>
      </c>
      <c r="AQ102" s="412">
        <f t="shared" si="59"/>
        <v>0.2</v>
      </c>
      <c r="AR102" s="413">
        <f t="shared" si="75"/>
        <v>0.20900900900900882</v>
      </c>
      <c r="AS102" s="412">
        <f t="shared" si="76"/>
        <v>0.13277003751052596</v>
      </c>
      <c r="AT102" s="414">
        <f t="shared" si="77"/>
        <v>0.99999999999999967</v>
      </c>
      <c r="AU102" s="412">
        <f t="shared" si="55"/>
        <v>0</v>
      </c>
      <c r="AV102" s="413">
        <f t="shared" si="78"/>
        <v>0.26668018901362622</v>
      </c>
    </row>
    <row r="103" spans="1:48" ht="16.5" customHeight="1" x14ac:dyDescent="0.25">
      <c r="A103" s="392">
        <v>20</v>
      </c>
      <c r="B103" s="384">
        <v>61410</v>
      </c>
      <c r="C103" s="385" t="s">
        <v>70</v>
      </c>
      <c r="D103" s="1477">
        <v>0</v>
      </c>
      <c r="E103" s="1478">
        <v>0</v>
      </c>
      <c r="F103" s="1478">
        <v>1</v>
      </c>
      <c r="G103" s="293">
        <f t="shared" si="79"/>
        <v>1</v>
      </c>
      <c r="H103" s="1506"/>
      <c r="I103" s="1507"/>
      <c r="J103" s="1508"/>
      <c r="K103" s="293">
        <f t="shared" si="65"/>
        <v>0</v>
      </c>
      <c r="L103" s="291"/>
      <c r="M103" s="292"/>
      <c r="N103" s="292"/>
      <c r="O103" s="293">
        <f t="shared" si="72"/>
        <v>0</v>
      </c>
      <c r="P103" s="291"/>
      <c r="Q103" s="292"/>
      <c r="R103" s="292"/>
      <c r="S103" s="293">
        <f t="shared" si="66"/>
        <v>0</v>
      </c>
      <c r="T103" s="291"/>
      <c r="U103" s="292"/>
      <c r="V103" s="292"/>
      <c r="W103" s="293">
        <f t="shared" si="73"/>
        <v>0</v>
      </c>
      <c r="X103" s="281"/>
      <c r="Y103" s="282"/>
      <c r="Z103" s="282"/>
      <c r="AA103" s="545">
        <f t="shared" si="74"/>
        <v>0</v>
      </c>
      <c r="AB103" s="1532"/>
      <c r="AC103" s="1533"/>
      <c r="AD103" s="1533"/>
      <c r="AE103" s="293">
        <f t="shared" si="67"/>
        <v>0</v>
      </c>
      <c r="AF103" s="595"/>
      <c r="AG103" s="592"/>
      <c r="AH103" s="592"/>
      <c r="AI103" s="618">
        <f t="shared" si="68"/>
        <v>0</v>
      </c>
      <c r="AJ103" s="595"/>
      <c r="AK103" s="592"/>
      <c r="AL103" s="592"/>
      <c r="AM103" s="618">
        <f t="shared" si="69"/>
        <v>0</v>
      </c>
      <c r="AN103" s="409">
        <f t="shared" si="51"/>
        <v>0</v>
      </c>
      <c r="AO103" s="410">
        <f t="shared" si="52"/>
        <v>0</v>
      </c>
      <c r="AP103" s="411">
        <f t="shared" si="54"/>
        <v>1</v>
      </c>
      <c r="AQ103" s="412">
        <f t="shared" si="59"/>
        <v>0.2</v>
      </c>
      <c r="AR103" s="413">
        <f t="shared" si="75"/>
        <v>0.20900900900900882</v>
      </c>
      <c r="AS103" s="412">
        <f t="shared" si="76"/>
        <v>0.13277003751052596</v>
      </c>
      <c r="AT103" s="414">
        <f t="shared" si="77"/>
        <v>0.99999999999999967</v>
      </c>
      <c r="AU103" s="412">
        <f t="shared" si="55"/>
        <v>0</v>
      </c>
      <c r="AV103" s="413">
        <f t="shared" si="78"/>
        <v>0.26668018901362622</v>
      </c>
    </row>
    <row r="104" spans="1:48" ht="16.5" customHeight="1" x14ac:dyDescent="0.25">
      <c r="A104" s="392">
        <v>21</v>
      </c>
      <c r="B104" s="384">
        <v>61430</v>
      </c>
      <c r="C104" s="385" t="s">
        <v>111</v>
      </c>
      <c r="D104" s="1477">
        <v>1</v>
      </c>
      <c r="E104" s="1478">
        <v>2</v>
      </c>
      <c r="F104" s="1478">
        <v>4</v>
      </c>
      <c r="G104" s="293">
        <f t="shared" si="79"/>
        <v>1</v>
      </c>
      <c r="H104" s="1506">
        <v>0</v>
      </c>
      <c r="I104" s="1507">
        <v>0</v>
      </c>
      <c r="J104" s="1508">
        <v>1</v>
      </c>
      <c r="K104" s="293">
        <f t="shared" si="65"/>
        <v>1</v>
      </c>
      <c r="L104" s="291"/>
      <c r="M104" s="292"/>
      <c r="N104" s="292"/>
      <c r="O104" s="293">
        <f t="shared" si="72"/>
        <v>0</v>
      </c>
      <c r="P104" s="291"/>
      <c r="Q104" s="292"/>
      <c r="R104" s="292"/>
      <c r="S104" s="293">
        <f t="shared" si="66"/>
        <v>0</v>
      </c>
      <c r="T104" s="291"/>
      <c r="U104" s="292"/>
      <c r="V104" s="292"/>
      <c r="W104" s="293">
        <f t="shared" si="73"/>
        <v>0</v>
      </c>
      <c r="X104" s="281"/>
      <c r="Y104" s="282"/>
      <c r="Z104" s="282"/>
      <c r="AA104" s="545">
        <f t="shared" si="74"/>
        <v>0</v>
      </c>
      <c r="AB104" s="1532">
        <v>0</v>
      </c>
      <c r="AC104" s="1533">
        <v>1</v>
      </c>
      <c r="AD104" s="1533">
        <v>2</v>
      </c>
      <c r="AE104" s="293">
        <f t="shared" si="67"/>
        <v>1</v>
      </c>
      <c r="AF104" s="595"/>
      <c r="AG104" s="592"/>
      <c r="AH104" s="592"/>
      <c r="AI104" s="618">
        <f t="shared" si="68"/>
        <v>0</v>
      </c>
      <c r="AJ104" s="595"/>
      <c r="AK104" s="592"/>
      <c r="AL104" s="592"/>
      <c r="AM104" s="618">
        <f t="shared" si="69"/>
        <v>0</v>
      </c>
      <c r="AN104" s="409">
        <f t="shared" si="51"/>
        <v>1</v>
      </c>
      <c r="AO104" s="410">
        <f t="shared" si="52"/>
        <v>3</v>
      </c>
      <c r="AP104" s="411">
        <f t="shared" si="54"/>
        <v>7</v>
      </c>
      <c r="AQ104" s="412">
        <f t="shared" si="59"/>
        <v>0.6</v>
      </c>
      <c r="AR104" s="413">
        <f t="shared" si="75"/>
        <v>0.20900900900900882</v>
      </c>
      <c r="AS104" s="412">
        <f t="shared" si="76"/>
        <v>0.92939026257368174</v>
      </c>
      <c r="AT104" s="414">
        <f t="shared" si="77"/>
        <v>0.99999999999999967</v>
      </c>
      <c r="AU104" s="412">
        <f t="shared" si="55"/>
        <v>0.5714285714285714</v>
      </c>
      <c r="AV104" s="413">
        <f t="shared" si="78"/>
        <v>0.26668018901362622</v>
      </c>
    </row>
    <row r="105" spans="1:48" ht="16.5" customHeight="1" x14ac:dyDescent="0.25">
      <c r="A105" s="392">
        <v>22</v>
      </c>
      <c r="B105" s="384">
        <v>61440</v>
      </c>
      <c r="C105" s="385" t="s">
        <v>71</v>
      </c>
      <c r="D105" s="1477">
        <v>1</v>
      </c>
      <c r="E105" s="1478">
        <v>4</v>
      </c>
      <c r="F105" s="1478">
        <v>27</v>
      </c>
      <c r="G105" s="293">
        <f t="shared" si="79"/>
        <v>1</v>
      </c>
      <c r="H105" s="1506"/>
      <c r="I105" s="1507"/>
      <c r="J105" s="1508"/>
      <c r="K105" s="293">
        <f t="shared" si="65"/>
        <v>0</v>
      </c>
      <c r="L105" s="291"/>
      <c r="M105" s="292"/>
      <c r="N105" s="292"/>
      <c r="O105" s="293">
        <f t="shared" si="72"/>
        <v>0</v>
      </c>
      <c r="P105" s="291"/>
      <c r="Q105" s="292"/>
      <c r="R105" s="292"/>
      <c r="S105" s="293">
        <f t="shared" si="66"/>
        <v>0</v>
      </c>
      <c r="T105" s="291"/>
      <c r="U105" s="292"/>
      <c r="V105" s="292"/>
      <c r="W105" s="293">
        <f t="shared" si="73"/>
        <v>0</v>
      </c>
      <c r="X105" s="281"/>
      <c r="Y105" s="282"/>
      <c r="Z105" s="282"/>
      <c r="AA105" s="545">
        <f t="shared" si="74"/>
        <v>0</v>
      </c>
      <c r="AB105" s="1532"/>
      <c r="AC105" s="1533"/>
      <c r="AD105" s="1533"/>
      <c r="AE105" s="293">
        <f t="shared" si="67"/>
        <v>0</v>
      </c>
      <c r="AF105" s="595"/>
      <c r="AG105" s="592"/>
      <c r="AH105" s="592"/>
      <c r="AI105" s="618">
        <f t="shared" si="68"/>
        <v>0</v>
      </c>
      <c r="AJ105" s="595"/>
      <c r="AK105" s="592"/>
      <c r="AL105" s="592"/>
      <c r="AM105" s="618">
        <f t="shared" si="69"/>
        <v>0</v>
      </c>
      <c r="AN105" s="409">
        <f t="shared" si="51"/>
        <v>1</v>
      </c>
      <c r="AO105" s="410">
        <f t="shared" si="52"/>
        <v>4</v>
      </c>
      <c r="AP105" s="411">
        <f t="shared" si="54"/>
        <v>27</v>
      </c>
      <c r="AQ105" s="412">
        <f t="shared" si="59"/>
        <v>0.2</v>
      </c>
      <c r="AR105" s="413">
        <f t="shared" si="75"/>
        <v>0.20900900900900882</v>
      </c>
      <c r="AS105" s="412">
        <f t="shared" si="76"/>
        <v>3.5847910127842009</v>
      </c>
      <c r="AT105" s="414">
        <f t="shared" si="77"/>
        <v>0.99999999999999967</v>
      </c>
      <c r="AU105" s="412">
        <f t="shared" si="55"/>
        <v>0.18518518518518517</v>
      </c>
      <c r="AV105" s="413">
        <f t="shared" si="78"/>
        <v>0.26668018901362622</v>
      </c>
    </row>
    <row r="106" spans="1:48" ht="16.5" customHeight="1" x14ac:dyDescent="0.25">
      <c r="A106" s="392">
        <v>23</v>
      </c>
      <c r="B106" s="384">
        <v>61450</v>
      </c>
      <c r="C106" s="385" t="s">
        <v>112</v>
      </c>
      <c r="D106" s="1477">
        <v>3</v>
      </c>
      <c r="E106" s="1478">
        <v>2</v>
      </c>
      <c r="F106" s="1478">
        <v>11</v>
      </c>
      <c r="G106" s="293">
        <f t="shared" si="79"/>
        <v>1</v>
      </c>
      <c r="H106" s="1506"/>
      <c r="I106" s="1507"/>
      <c r="J106" s="1508"/>
      <c r="K106" s="293">
        <f t="shared" si="65"/>
        <v>0</v>
      </c>
      <c r="L106" s="291"/>
      <c r="M106" s="292"/>
      <c r="N106" s="292"/>
      <c r="O106" s="293">
        <f t="shared" si="72"/>
        <v>0</v>
      </c>
      <c r="P106" s="291"/>
      <c r="Q106" s="292"/>
      <c r="R106" s="292"/>
      <c r="S106" s="293">
        <f t="shared" si="66"/>
        <v>0</v>
      </c>
      <c r="T106" s="291"/>
      <c r="U106" s="292"/>
      <c r="V106" s="292"/>
      <c r="W106" s="293">
        <f t="shared" si="73"/>
        <v>0</v>
      </c>
      <c r="X106" s="281"/>
      <c r="Y106" s="282"/>
      <c r="Z106" s="282"/>
      <c r="AA106" s="545">
        <f t="shared" si="74"/>
        <v>0</v>
      </c>
      <c r="AB106" s="1532"/>
      <c r="AC106" s="1533"/>
      <c r="AD106" s="1533"/>
      <c r="AE106" s="293">
        <f t="shared" si="67"/>
        <v>0</v>
      </c>
      <c r="AF106" s="595"/>
      <c r="AG106" s="592"/>
      <c r="AH106" s="592"/>
      <c r="AI106" s="618">
        <f t="shared" si="68"/>
        <v>0</v>
      </c>
      <c r="AJ106" s="595"/>
      <c r="AK106" s="592"/>
      <c r="AL106" s="592"/>
      <c r="AM106" s="618">
        <f t="shared" si="69"/>
        <v>0</v>
      </c>
      <c r="AN106" s="409">
        <f t="shared" si="51"/>
        <v>3</v>
      </c>
      <c r="AO106" s="410">
        <f t="shared" si="52"/>
        <v>2</v>
      </c>
      <c r="AP106" s="411">
        <f t="shared" si="54"/>
        <v>11</v>
      </c>
      <c r="AQ106" s="412">
        <f t="shared" si="59"/>
        <v>0.2</v>
      </c>
      <c r="AR106" s="413">
        <f t="shared" si="75"/>
        <v>0.20900900900900882</v>
      </c>
      <c r="AS106" s="412">
        <f t="shared" si="76"/>
        <v>1.4604704126157857</v>
      </c>
      <c r="AT106" s="414">
        <f t="shared" si="77"/>
        <v>0.99999999999999967</v>
      </c>
      <c r="AU106" s="412">
        <f t="shared" si="55"/>
        <v>0.45454545454545453</v>
      </c>
      <c r="AV106" s="413">
        <f t="shared" si="78"/>
        <v>0.26668018901362622</v>
      </c>
    </row>
    <row r="107" spans="1:48" ht="16.5" customHeight="1" x14ac:dyDescent="0.25">
      <c r="A107" s="392">
        <v>24</v>
      </c>
      <c r="B107" s="384">
        <v>61470</v>
      </c>
      <c r="C107" s="385" t="s">
        <v>72</v>
      </c>
      <c r="D107" s="1477">
        <v>0</v>
      </c>
      <c r="E107" s="1478">
        <v>3</v>
      </c>
      <c r="F107" s="1478">
        <v>4</v>
      </c>
      <c r="G107" s="293">
        <f t="shared" si="79"/>
        <v>1</v>
      </c>
      <c r="H107" s="1506"/>
      <c r="I107" s="1507"/>
      <c r="J107" s="1508"/>
      <c r="K107" s="293">
        <f t="shared" si="65"/>
        <v>0</v>
      </c>
      <c r="L107" s="291"/>
      <c r="M107" s="292"/>
      <c r="N107" s="292"/>
      <c r="O107" s="293">
        <f t="shared" si="72"/>
        <v>0</v>
      </c>
      <c r="P107" s="291"/>
      <c r="Q107" s="292"/>
      <c r="R107" s="292"/>
      <c r="S107" s="293">
        <f t="shared" si="66"/>
        <v>0</v>
      </c>
      <c r="T107" s="291"/>
      <c r="U107" s="292"/>
      <c r="V107" s="292"/>
      <c r="W107" s="293">
        <f t="shared" si="73"/>
        <v>0</v>
      </c>
      <c r="X107" s="281"/>
      <c r="Y107" s="282"/>
      <c r="Z107" s="282"/>
      <c r="AA107" s="545">
        <f t="shared" si="74"/>
        <v>0</v>
      </c>
      <c r="AB107" s="1532"/>
      <c r="AC107" s="1533"/>
      <c r="AD107" s="1533"/>
      <c r="AE107" s="293">
        <f t="shared" si="67"/>
        <v>0</v>
      </c>
      <c r="AF107" s="595"/>
      <c r="AG107" s="592"/>
      <c r="AH107" s="592"/>
      <c r="AI107" s="618">
        <f t="shared" si="68"/>
        <v>0</v>
      </c>
      <c r="AJ107" s="595"/>
      <c r="AK107" s="592"/>
      <c r="AL107" s="592"/>
      <c r="AM107" s="618">
        <f t="shared" si="69"/>
        <v>0</v>
      </c>
      <c r="AN107" s="409">
        <f t="shared" si="51"/>
        <v>0</v>
      </c>
      <c r="AO107" s="410">
        <f t="shared" si="52"/>
        <v>3</v>
      </c>
      <c r="AP107" s="411">
        <f t="shared" si="54"/>
        <v>4</v>
      </c>
      <c r="AQ107" s="412">
        <f t="shared" si="59"/>
        <v>0.2</v>
      </c>
      <c r="AR107" s="413">
        <f t="shared" si="75"/>
        <v>0.20900900900900882</v>
      </c>
      <c r="AS107" s="412">
        <f t="shared" si="76"/>
        <v>0.53108015004210385</v>
      </c>
      <c r="AT107" s="414">
        <f t="shared" si="77"/>
        <v>0.99999999999999967</v>
      </c>
      <c r="AU107" s="412">
        <f t="shared" si="55"/>
        <v>0.75</v>
      </c>
      <c r="AV107" s="413">
        <f t="shared" si="78"/>
        <v>0.26668018901362622</v>
      </c>
    </row>
    <row r="108" spans="1:48" ht="16.5" customHeight="1" x14ac:dyDescent="0.25">
      <c r="A108" s="392">
        <v>25</v>
      </c>
      <c r="B108" s="384">
        <v>61490</v>
      </c>
      <c r="C108" s="385" t="s">
        <v>110</v>
      </c>
      <c r="D108" s="1477">
        <v>1</v>
      </c>
      <c r="E108" s="1478">
        <v>5</v>
      </c>
      <c r="F108" s="1478">
        <v>9</v>
      </c>
      <c r="G108" s="293">
        <f t="shared" si="79"/>
        <v>1</v>
      </c>
      <c r="H108" s="1506"/>
      <c r="I108" s="1507"/>
      <c r="J108" s="1508"/>
      <c r="K108" s="293">
        <f t="shared" si="65"/>
        <v>0</v>
      </c>
      <c r="L108" s="291"/>
      <c r="M108" s="292"/>
      <c r="N108" s="292"/>
      <c r="O108" s="293">
        <f t="shared" si="72"/>
        <v>0</v>
      </c>
      <c r="P108" s="291"/>
      <c r="Q108" s="292"/>
      <c r="R108" s="292"/>
      <c r="S108" s="293">
        <f t="shared" si="66"/>
        <v>0</v>
      </c>
      <c r="T108" s="291"/>
      <c r="U108" s="292"/>
      <c r="V108" s="292"/>
      <c r="W108" s="293">
        <f t="shared" si="73"/>
        <v>0</v>
      </c>
      <c r="X108" s="281"/>
      <c r="Y108" s="282"/>
      <c r="Z108" s="282"/>
      <c r="AA108" s="545">
        <f t="shared" si="74"/>
        <v>0</v>
      </c>
      <c r="AB108" s="1532"/>
      <c r="AC108" s="1533"/>
      <c r="AD108" s="1533"/>
      <c r="AE108" s="293">
        <f t="shared" si="67"/>
        <v>0</v>
      </c>
      <c r="AF108" s="595"/>
      <c r="AG108" s="592"/>
      <c r="AH108" s="592"/>
      <c r="AI108" s="618">
        <f t="shared" si="68"/>
        <v>0</v>
      </c>
      <c r="AJ108" s="595"/>
      <c r="AK108" s="592"/>
      <c r="AL108" s="592"/>
      <c r="AM108" s="618">
        <f t="shared" si="69"/>
        <v>0</v>
      </c>
      <c r="AN108" s="409">
        <f t="shared" si="51"/>
        <v>1</v>
      </c>
      <c r="AO108" s="410">
        <f t="shared" si="52"/>
        <v>5</v>
      </c>
      <c r="AP108" s="411">
        <f t="shared" si="54"/>
        <v>9</v>
      </c>
      <c r="AQ108" s="412">
        <f t="shared" si="59"/>
        <v>0.2</v>
      </c>
      <c r="AR108" s="413">
        <f t="shared" si="75"/>
        <v>0.20900900900900882</v>
      </c>
      <c r="AS108" s="412">
        <f t="shared" si="76"/>
        <v>1.1949303375947338</v>
      </c>
      <c r="AT108" s="414">
        <f t="shared" si="77"/>
        <v>0.99999999999999967</v>
      </c>
      <c r="AU108" s="412">
        <f t="shared" si="55"/>
        <v>0.66666666666666663</v>
      </c>
      <c r="AV108" s="413">
        <f t="shared" si="78"/>
        <v>0.26668018901362622</v>
      </c>
    </row>
    <row r="109" spans="1:48" ht="16.5" customHeight="1" x14ac:dyDescent="0.25">
      <c r="A109" s="392">
        <v>26</v>
      </c>
      <c r="B109" s="384">
        <v>61500</v>
      </c>
      <c r="C109" s="385" t="s">
        <v>113</v>
      </c>
      <c r="D109" s="1477">
        <v>1</v>
      </c>
      <c r="E109" s="1478">
        <v>1</v>
      </c>
      <c r="F109" s="1478">
        <v>9</v>
      </c>
      <c r="G109" s="293">
        <f t="shared" si="79"/>
        <v>1</v>
      </c>
      <c r="H109" s="1506">
        <v>0</v>
      </c>
      <c r="I109" s="1507">
        <v>1</v>
      </c>
      <c r="J109" s="1508">
        <v>1</v>
      </c>
      <c r="K109" s="293">
        <f t="shared" si="65"/>
        <v>1</v>
      </c>
      <c r="L109" s="291">
        <v>1</v>
      </c>
      <c r="M109" s="292">
        <v>0</v>
      </c>
      <c r="N109" s="292">
        <v>1</v>
      </c>
      <c r="O109" s="293">
        <f t="shared" si="72"/>
        <v>1</v>
      </c>
      <c r="P109" s="291"/>
      <c r="Q109" s="292"/>
      <c r="R109" s="292"/>
      <c r="S109" s="293">
        <f t="shared" si="66"/>
        <v>0</v>
      </c>
      <c r="T109" s="291"/>
      <c r="U109" s="292"/>
      <c r="V109" s="292"/>
      <c r="W109" s="293">
        <f t="shared" si="73"/>
        <v>0</v>
      </c>
      <c r="X109" s="281"/>
      <c r="Y109" s="282"/>
      <c r="Z109" s="282"/>
      <c r="AA109" s="545">
        <f t="shared" si="74"/>
        <v>0</v>
      </c>
      <c r="AB109" s="1532"/>
      <c r="AC109" s="1533"/>
      <c r="AD109" s="1533"/>
      <c r="AE109" s="293">
        <f t="shared" si="67"/>
        <v>0</v>
      </c>
      <c r="AF109" s="595"/>
      <c r="AG109" s="592"/>
      <c r="AH109" s="592"/>
      <c r="AI109" s="618">
        <f t="shared" si="68"/>
        <v>0</v>
      </c>
      <c r="AJ109" s="595"/>
      <c r="AK109" s="592"/>
      <c r="AL109" s="592"/>
      <c r="AM109" s="618">
        <f t="shared" si="69"/>
        <v>0</v>
      </c>
      <c r="AN109" s="409">
        <f t="shared" si="51"/>
        <v>2</v>
      </c>
      <c r="AO109" s="410">
        <f t="shared" si="52"/>
        <v>2</v>
      </c>
      <c r="AP109" s="411">
        <f t="shared" si="54"/>
        <v>11</v>
      </c>
      <c r="AQ109" s="412">
        <f t="shared" si="59"/>
        <v>0.6</v>
      </c>
      <c r="AR109" s="413">
        <f t="shared" si="75"/>
        <v>0.20900900900900882</v>
      </c>
      <c r="AS109" s="412">
        <f t="shared" si="76"/>
        <v>1.4604704126157857</v>
      </c>
      <c r="AT109" s="414">
        <f t="shared" si="77"/>
        <v>0.99999999999999967</v>
      </c>
      <c r="AU109" s="412">
        <f t="shared" si="55"/>
        <v>0.36363636363636365</v>
      </c>
      <c r="AV109" s="413">
        <f t="shared" si="78"/>
        <v>0.26668018901362622</v>
      </c>
    </row>
    <row r="110" spans="1:48" ht="16.5" customHeight="1" x14ac:dyDescent="0.25">
      <c r="A110" s="392">
        <v>27</v>
      </c>
      <c r="B110" s="384">
        <v>61510</v>
      </c>
      <c r="C110" s="385" t="s">
        <v>73</v>
      </c>
      <c r="D110" s="1477">
        <v>0</v>
      </c>
      <c r="E110" s="1478">
        <v>3</v>
      </c>
      <c r="F110" s="1478">
        <v>8</v>
      </c>
      <c r="G110" s="293">
        <f t="shared" si="79"/>
        <v>1</v>
      </c>
      <c r="H110" s="1506"/>
      <c r="I110" s="1507"/>
      <c r="J110" s="1508"/>
      <c r="K110" s="293">
        <f t="shared" si="65"/>
        <v>0</v>
      </c>
      <c r="L110" s="291"/>
      <c r="M110" s="292"/>
      <c r="N110" s="292"/>
      <c r="O110" s="293">
        <f t="shared" si="72"/>
        <v>0</v>
      </c>
      <c r="P110" s="291"/>
      <c r="Q110" s="292"/>
      <c r="R110" s="292"/>
      <c r="S110" s="293">
        <f t="shared" si="66"/>
        <v>0</v>
      </c>
      <c r="T110" s="291"/>
      <c r="U110" s="292"/>
      <c r="V110" s="292"/>
      <c r="W110" s="293">
        <f t="shared" si="73"/>
        <v>0</v>
      </c>
      <c r="X110" s="281"/>
      <c r="Y110" s="282"/>
      <c r="Z110" s="282"/>
      <c r="AA110" s="545">
        <f t="shared" si="74"/>
        <v>0</v>
      </c>
      <c r="AB110" s="1532"/>
      <c r="AC110" s="1533"/>
      <c r="AD110" s="1533"/>
      <c r="AE110" s="293">
        <f t="shared" si="67"/>
        <v>0</v>
      </c>
      <c r="AF110" s="595"/>
      <c r="AG110" s="592"/>
      <c r="AH110" s="592"/>
      <c r="AI110" s="618">
        <f t="shared" si="68"/>
        <v>0</v>
      </c>
      <c r="AJ110" s="595"/>
      <c r="AK110" s="592"/>
      <c r="AL110" s="592"/>
      <c r="AM110" s="618">
        <f t="shared" si="69"/>
        <v>0</v>
      </c>
      <c r="AN110" s="409">
        <f t="shared" si="51"/>
        <v>0</v>
      </c>
      <c r="AO110" s="410">
        <f t="shared" si="52"/>
        <v>3</v>
      </c>
      <c r="AP110" s="411">
        <f t="shared" si="54"/>
        <v>8</v>
      </c>
      <c r="AQ110" s="412">
        <f t="shared" si="59"/>
        <v>0.2</v>
      </c>
      <c r="AR110" s="413">
        <f t="shared" si="75"/>
        <v>0.20900900900900882</v>
      </c>
      <c r="AS110" s="412">
        <f t="shared" si="76"/>
        <v>1.0621603000842077</v>
      </c>
      <c r="AT110" s="414">
        <f t="shared" si="77"/>
        <v>0.99999999999999967</v>
      </c>
      <c r="AU110" s="412">
        <f t="shared" si="55"/>
        <v>0.375</v>
      </c>
      <c r="AV110" s="413">
        <f t="shared" si="78"/>
        <v>0.26668018901362622</v>
      </c>
    </row>
    <row r="111" spans="1:48" ht="16.5" customHeight="1" x14ac:dyDescent="0.25">
      <c r="A111" s="392">
        <v>28</v>
      </c>
      <c r="B111" s="384">
        <v>61520</v>
      </c>
      <c r="C111" s="389" t="s">
        <v>138</v>
      </c>
      <c r="D111" s="1477">
        <v>1</v>
      </c>
      <c r="E111" s="1478">
        <v>2</v>
      </c>
      <c r="F111" s="1478">
        <v>9</v>
      </c>
      <c r="G111" s="293">
        <f t="shared" si="79"/>
        <v>1</v>
      </c>
      <c r="H111" s="1506"/>
      <c r="I111" s="1507"/>
      <c r="J111" s="1508"/>
      <c r="K111" s="293">
        <f t="shared" si="65"/>
        <v>0</v>
      </c>
      <c r="L111" s="291"/>
      <c r="M111" s="292"/>
      <c r="N111" s="292"/>
      <c r="O111" s="293">
        <f t="shared" si="72"/>
        <v>0</v>
      </c>
      <c r="P111" s="291"/>
      <c r="Q111" s="292"/>
      <c r="R111" s="292"/>
      <c r="S111" s="293">
        <f t="shared" si="66"/>
        <v>0</v>
      </c>
      <c r="T111" s="291"/>
      <c r="U111" s="292"/>
      <c r="V111" s="292"/>
      <c r="W111" s="293">
        <f t="shared" si="73"/>
        <v>0</v>
      </c>
      <c r="X111" s="281"/>
      <c r="Y111" s="282"/>
      <c r="Z111" s="282"/>
      <c r="AA111" s="545">
        <f t="shared" si="74"/>
        <v>0</v>
      </c>
      <c r="AB111" s="1532"/>
      <c r="AC111" s="1533"/>
      <c r="AD111" s="1533"/>
      <c r="AE111" s="293">
        <f t="shared" si="67"/>
        <v>0</v>
      </c>
      <c r="AF111" s="595"/>
      <c r="AG111" s="592"/>
      <c r="AH111" s="592"/>
      <c r="AI111" s="618">
        <f t="shared" si="68"/>
        <v>0</v>
      </c>
      <c r="AJ111" s="595"/>
      <c r="AK111" s="592"/>
      <c r="AL111" s="592"/>
      <c r="AM111" s="618">
        <f t="shared" si="69"/>
        <v>0</v>
      </c>
      <c r="AN111" s="423">
        <f t="shared" si="51"/>
        <v>1</v>
      </c>
      <c r="AO111" s="424">
        <f t="shared" si="52"/>
        <v>2</v>
      </c>
      <c r="AP111" s="425">
        <f t="shared" si="54"/>
        <v>9</v>
      </c>
      <c r="AQ111" s="426">
        <f t="shared" si="59"/>
        <v>0.2</v>
      </c>
      <c r="AR111" s="427">
        <f t="shared" si="75"/>
        <v>0.20900900900900882</v>
      </c>
      <c r="AS111" s="426">
        <f t="shared" si="76"/>
        <v>1.1949303375947338</v>
      </c>
      <c r="AT111" s="428">
        <f t="shared" si="77"/>
        <v>0.99999999999999967</v>
      </c>
      <c r="AU111" s="426">
        <f t="shared" si="55"/>
        <v>0.33333333333333331</v>
      </c>
      <c r="AV111" s="427">
        <f t="shared" si="78"/>
        <v>0.26668018901362622</v>
      </c>
    </row>
    <row r="112" spans="1:48" ht="16.5" customHeight="1" x14ac:dyDescent="0.25">
      <c r="A112" s="392">
        <v>29</v>
      </c>
      <c r="B112" s="384">
        <v>61540</v>
      </c>
      <c r="C112" s="385" t="s">
        <v>191</v>
      </c>
      <c r="D112" s="1477">
        <v>0</v>
      </c>
      <c r="E112" s="1478">
        <v>1</v>
      </c>
      <c r="F112" s="1478">
        <v>4</v>
      </c>
      <c r="G112" s="306">
        <f t="shared" si="79"/>
        <v>1</v>
      </c>
      <c r="H112" s="1506">
        <v>0</v>
      </c>
      <c r="I112" s="1507">
        <v>1</v>
      </c>
      <c r="J112" s="1508">
        <v>2</v>
      </c>
      <c r="K112" s="306">
        <f t="shared" si="65"/>
        <v>1</v>
      </c>
      <c r="L112" s="304"/>
      <c r="M112" s="305"/>
      <c r="N112" s="305"/>
      <c r="O112" s="306">
        <f t="shared" si="72"/>
        <v>0</v>
      </c>
      <c r="P112" s="304"/>
      <c r="Q112" s="305"/>
      <c r="R112" s="305"/>
      <c r="S112" s="306">
        <f t="shared" si="66"/>
        <v>0</v>
      </c>
      <c r="T112" s="304"/>
      <c r="U112" s="305"/>
      <c r="V112" s="305"/>
      <c r="W112" s="306">
        <f t="shared" si="73"/>
        <v>0</v>
      </c>
      <c r="X112" s="548"/>
      <c r="Y112" s="549"/>
      <c r="Z112" s="549"/>
      <c r="AA112" s="546">
        <f t="shared" si="74"/>
        <v>0</v>
      </c>
      <c r="AB112" s="1532"/>
      <c r="AC112" s="1533"/>
      <c r="AD112" s="1533"/>
      <c r="AE112" s="306">
        <f t="shared" si="67"/>
        <v>0</v>
      </c>
      <c r="AF112" s="590"/>
      <c r="AG112" s="594"/>
      <c r="AH112" s="594"/>
      <c r="AI112" s="596">
        <f t="shared" si="68"/>
        <v>0</v>
      </c>
      <c r="AJ112" s="590"/>
      <c r="AK112" s="594"/>
      <c r="AL112" s="594"/>
      <c r="AM112" s="596">
        <f t="shared" si="69"/>
        <v>0</v>
      </c>
      <c r="AN112" s="409">
        <f t="shared" si="51"/>
        <v>0</v>
      </c>
      <c r="AO112" s="410">
        <f t="shared" si="52"/>
        <v>2</v>
      </c>
      <c r="AP112" s="411">
        <f>F112+J112+N112+R112+V112+Z112+AD112+AH112+AL112</f>
        <v>6</v>
      </c>
      <c r="AQ112" s="412">
        <f t="shared" si="59"/>
        <v>0.4</v>
      </c>
      <c r="AR112" s="413">
        <f t="shared" si="75"/>
        <v>0.20900900900900882</v>
      </c>
      <c r="AS112" s="412">
        <f t="shared" si="76"/>
        <v>0.79662022506315577</v>
      </c>
      <c r="AT112" s="414">
        <f t="shared" si="77"/>
        <v>0.99999999999999967</v>
      </c>
      <c r="AU112" s="412">
        <f t="shared" si="55"/>
        <v>0.33333333333333331</v>
      </c>
      <c r="AV112" s="413">
        <f t="shared" si="78"/>
        <v>0.26668018901362622</v>
      </c>
    </row>
    <row r="113" spans="1:48" ht="16.5" customHeight="1" x14ac:dyDescent="0.25">
      <c r="A113" s="542">
        <v>30</v>
      </c>
      <c r="B113" s="384">
        <v>61560</v>
      </c>
      <c r="C113" s="1409" t="s">
        <v>200</v>
      </c>
      <c r="D113" s="1477">
        <v>0</v>
      </c>
      <c r="E113" s="1478">
        <v>1</v>
      </c>
      <c r="F113" s="1478">
        <v>1</v>
      </c>
      <c r="G113" s="306">
        <f t="shared" ref="G113" si="81">IF(F113&gt;0,1,0)</f>
        <v>1</v>
      </c>
      <c r="H113" s="1506"/>
      <c r="I113" s="1507"/>
      <c r="J113" s="1508"/>
      <c r="K113" s="306">
        <f t="shared" ref="K113" si="82">IF(J113&gt;0,1,0)</f>
        <v>0</v>
      </c>
      <c r="L113" s="304"/>
      <c r="M113" s="305"/>
      <c r="N113" s="305"/>
      <c r="O113" s="306">
        <f t="shared" ref="O113" si="83">IF(N113&gt;0,1,0)</f>
        <v>0</v>
      </c>
      <c r="P113" s="304"/>
      <c r="Q113" s="305"/>
      <c r="R113" s="305"/>
      <c r="S113" s="306">
        <f t="shared" ref="S113" si="84">IF(R113&gt;0,1,0)</f>
        <v>0</v>
      </c>
      <c r="T113" s="304"/>
      <c r="U113" s="305"/>
      <c r="V113" s="305"/>
      <c r="W113" s="306">
        <f t="shared" ref="W113" si="85">IF(V113&gt;0,1,0)</f>
        <v>0</v>
      </c>
      <c r="X113" s="548"/>
      <c r="Y113" s="549"/>
      <c r="Z113" s="549"/>
      <c r="AA113" s="546">
        <f t="shared" ref="AA113" si="86">IF(Z113&gt;0,1,0)</f>
        <v>0</v>
      </c>
      <c r="AB113" s="1532">
        <v>0</v>
      </c>
      <c r="AC113" s="1533">
        <v>1</v>
      </c>
      <c r="AD113" s="1533">
        <v>3</v>
      </c>
      <c r="AE113" s="306">
        <f t="shared" ref="AE113" si="87">IF(AD113&gt;0,1,0)</f>
        <v>1</v>
      </c>
      <c r="AF113" s="590"/>
      <c r="AG113" s="594"/>
      <c r="AH113" s="594"/>
      <c r="AI113" s="596">
        <f t="shared" ref="AI113" si="88">IF(AH113&gt;0,1,0)</f>
        <v>0</v>
      </c>
      <c r="AJ113" s="590"/>
      <c r="AK113" s="594"/>
      <c r="AL113" s="594"/>
      <c r="AM113" s="596">
        <f t="shared" ref="AM113" si="89">IF(AL113&gt;0,1,0)</f>
        <v>0</v>
      </c>
      <c r="AN113" s="409">
        <f t="shared" ref="AN113" si="90">D113+H113+L113+P113+T113+X113+AB113+AF113+AJ113</f>
        <v>0</v>
      </c>
      <c r="AO113" s="410">
        <f t="shared" ref="AO113" si="91">E113+I113+M113+Q113+U113+Y113+AC113+AG113+AK113</f>
        <v>2</v>
      </c>
      <c r="AP113" s="411">
        <f>F113+J113+N113+R113+V113+Z113+AD113+AH113+AL113</f>
        <v>4</v>
      </c>
      <c r="AQ113" s="412">
        <f t="shared" ref="AQ113" si="92">(G113+K113+O113+S113+W113+AA113+AE113+AI113+AM113)/$B$2</f>
        <v>0.4</v>
      </c>
      <c r="AR113" s="413">
        <f t="shared" si="75"/>
        <v>0.20900900900900882</v>
      </c>
      <c r="AS113" s="412">
        <f t="shared" si="76"/>
        <v>0.53108015004210385</v>
      </c>
      <c r="AT113" s="414">
        <f t="shared" si="77"/>
        <v>0.99999999999999967</v>
      </c>
      <c r="AU113" s="412">
        <f t="shared" ref="AU113" si="93">(AN113+AO113)/AP113</f>
        <v>0.5</v>
      </c>
      <c r="AV113" s="413">
        <f t="shared" si="78"/>
        <v>0.26668018901362622</v>
      </c>
    </row>
    <row r="114" spans="1:48" s="1461" customFormat="1" ht="16.5" customHeight="1" thickBot="1" x14ac:dyDescent="0.3">
      <c r="A114" s="1466">
        <v>31</v>
      </c>
      <c r="B114" s="1467">
        <v>61570</v>
      </c>
      <c r="C114" s="1464" t="s">
        <v>234</v>
      </c>
      <c r="D114" s="1477">
        <v>1</v>
      </c>
      <c r="E114" s="1478">
        <v>2</v>
      </c>
      <c r="F114" s="1478">
        <v>5</v>
      </c>
      <c r="G114" s="486">
        <f t="shared" ref="G114" si="94">IF(F114&gt;0,1,0)</f>
        <v>1</v>
      </c>
      <c r="H114" s="1506"/>
      <c r="I114" s="1507"/>
      <c r="J114" s="1508"/>
      <c r="K114" s="486">
        <f t="shared" ref="K114" si="95">IF(J114&gt;0,1,0)</f>
        <v>0</v>
      </c>
      <c r="L114" s="484"/>
      <c r="M114" s="485"/>
      <c r="N114" s="485"/>
      <c r="O114" s="486">
        <f t="shared" ref="O114" si="96">IF(N114&gt;0,1,0)</f>
        <v>0</v>
      </c>
      <c r="P114" s="484"/>
      <c r="Q114" s="485"/>
      <c r="R114" s="485"/>
      <c r="S114" s="486">
        <f t="shared" ref="S114" si="97">IF(R114&gt;0,1,0)</f>
        <v>0</v>
      </c>
      <c r="T114" s="484"/>
      <c r="U114" s="485"/>
      <c r="V114" s="485"/>
      <c r="W114" s="486">
        <f t="shared" ref="W114" si="98">IF(V114&gt;0,1,0)</f>
        <v>0</v>
      </c>
      <c r="X114" s="1459"/>
      <c r="Y114" s="1458"/>
      <c r="Z114" s="1458"/>
      <c r="AA114" s="266">
        <f t="shared" ref="AA114" si="99">IF(Z114&gt;0,1,0)</f>
        <v>0</v>
      </c>
      <c r="AB114" s="1532">
        <v>0</v>
      </c>
      <c r="AC114" s="1533">
        <v>1</v>
      </c>
      <c r="AD114" s="1533">
        <v>1</v>
      </c>
      <c r="AE114" s="486">
        <f t="shared" ref="AE114" si="100">IF(AD114&gt;0,1,0)</f>
        <v>1</v>
      </c>
      <c r="AF114" s="639"/>
      <c r="AG114" s="638"/>
      <c r="AH114" s="638"/>
      <c r="AI114" s="712">
        <f t="shared" ref="AI114" si="101">IF(AH114&gt;0,1,0)</f>
        <v>0</v>
      </c>
      <c r="AJ114" s="639"/>
      <c r="AK114" s="638"/>
      <c r="AL114" s="638"/>
      <c r="AM114" s="712">
        <f t="shared" ref="AM114" si="102">IF(AL114&gt;0,1,0)</f>
        <v>0</v>
      </c>
      <c r="AN114" s="536">
        <f t="shared" ref="AN114" si="103">D114+H114+L114+P114+T114+X114+AB114+AF114+AJ114</f>
        <v>1</v>
      </c>
      <c r="AO114" s="537">
        <f t="shared" ref="AO114" si="104">E114+I114+M114+Q114+U114+Y114+AC114+AG114+AK114</f>
        <v>3</v>
      </c>
      <c r="AP114" s="538">
        <f>F114+J114+N114+R114+V114+Z114+AD114+AH114+AL114</f>
        <v>6</v>
      </c>
      <c r="AQ114" s="539">
        <f t="shared" ref="AQ114" si="105">(G114+K114+O114+S114+W114+AA114+AE114+AI114+AM114)/$B$2</f>
        <v>0.4</v>
      </c>
      <c r="AR114" s="540">
        <f t="shared" si="75"/>
        <v>0.20900900900900882</v>
      </c>
      <c r="AS114" s="539">
        <f t="shared" si="76"/>
        <v>0.79662022506315577</v>
      </c>
      <c r="AT114" s="541">
        <f t="shared" si="77"/>
        <v>0.99999999999999967</v>
      </c>
      <c r="AU114" s="539">
        <f t="shared" ref="AU114" si="106">(AN114+AO114)/AP114</f>
        <v>0.66666666666666663</v>
      </c>
      <c r="AV114" s="540">
        <f t="shared" si="78"/>
        <v>0.26668018901362622</v>
      </c>
    </row>
    <row r="115" spans="1:48" ht="16.5" customHeight="1" thickBot="1" x14ac:dyDescent="0.3">
      <c r="A115" s="402"/>
      <c r="B115" s="382"/>
      <c r="C115" s="370" t="s">
        <v>74</v>
      </c>
      <c r="D115" s="367">
        <f t="shared" ref="D115:AM115" si="107">SUM(D116:D124)</f>
        <v>9</v>
      </c>
      <c r="E115" s="368">
        <f t="shared" si="107"/>
        <v>22</v>
      </c>
      <c r="F115" s="368">
        <f t="shared" si="107"/>
        <v>89</v>
      </c>
      <c r="G115" s="371">
        <f t="shared" si="107"/>
        <v>5</v>
      </c>
      <c r="H115" s="367">
        <f t="shared" si="107"/>
        <v>1</v>
      </c>
      <c r="I115" s="368">
        <f t="shared" si="107"/>
        <v>2</v>
      </c>
      <c r="J115" s="368">
        <f t="shared" si="107"/>
        <v>6</v>
      </c>
      <c r="K115" s="371">
        <f t="shared" si="107"/>
        <v>3</v>
      </c>
      <c r="L115" s="367">
        <f t="shared" si="107"/>
        <v>0</v>
      </c>
      <c r="M115" s="368">
        <f t="shared" si="107"/>
        <v>0</v>
      </c>
      <c r="N115" s="368">
        <f t="shared" si="107"/>
        <v>0</v>
      </c>
      <c r="O115" s="371">
        <f t="shared" si="107"/>
        <v>0</v>
      </c>
      <c r="P115" s="367">
        <f t="shared" si="107"/>
        <v>0</v>
      </c>
      <c r="Q115" s="368">
        <f t="shared" si="107"/>
        <v>0</v>
      </c>
      <c r="R115" s="368">
        <f t="shared" si="107"/>
        <v>0</v>
      </c>
      <c r="S115" s="371">
        <f t="shared" si="107"/>
        <v>0</v>
      </c>
      <c r="T115" s="367">
        <f t="shared" si="107"/>
        <v>0</v>
      </c>
      <c r="U115" s="368">
        <f t="shared" si="107"/>
        <v>0</v>
      </c>
      <c r="V115" s="368">
        <f t="shared" si="107"/>
        <v>0</v>
      </c>
      <c r="W115" s="371">
        <f t="shared" si="107"/>
        <v>0</v>
      </c>
      <c r="X115" s="735">
        <f t="shared" si="107"/>
        <v>0</v>
      </c>
      <c r="Y115" s="737">
        <f t="shared" si="107"/>
        <v>0</v>
      </c>
      <c r="Z115" s="737">
        <f t="shared" si="107"/>
        <v>0</v>
      </c>
      <c r="AA115" s="736">
        <f t="shared" si="107"/>
        <v>0</v>
      </c>
      <c r="AB115" s="367">
        <f t="shared" si="107"/>
        <v>2</v>
      </c>
      <c r="AC115" s="368">
        <f t="shared" si="107"/>
        <v>4</v>
      </c>
      <c r="AD115" s="368">
        <f t="shared" si="107"/>
        <v>16</v>
      </c>
      <c r="AE115" s="371">
        <f t="shared" si="107"/>
        <v>3</v>
      </c>
      <c r="AF115" s="615">
        <f t="shared" si="107"/>
        <v>0</v>
      </c>
      <c r="AG115" s="616">
        <f t="shared" si="107"/>
        <v>0</v>
      </c>
      <c r="AH115" s="616">
        <f t="shared" si="107"/>
        <v>0</v>
      </c>
      <c r="AI115" s="620">
        <f t="shared" si="107"/>
        <v>0</v>
      </c>
      <c r="AJ115" s="615">
        <f t="shared" si="107"/>
        <v>0</v>
      </c>
      <c r="AK115" s="616">
        <f t="shared" si="107"/>
        <v>0</v>
      </c>
      <c r="AL115" s="616">
        <f t="shared" si="107"/>
        <v>0</v>
      </c>
      <c r="AM115" s="620">
        <f t="shared" si="107"/>
        <v>0</v>
      </c>
      <c r="AN115" s="100">
        <f t="shared" si="51"/>
        <v>12</v>
      </c>
      <c r="AO115" s="101">
        <f t="shared" si="52"/>
        <v>28</v>
      </c>
      <c r="AP115" s="206">
        <f t="shared" si="54"/>
        <v>111</v>
      </c>
      <c r="AQ115" s="69">
        <f>(G115+K115+O115+S115+W115+AA115+AE115+AI115+AM115)/$B$2/A124</f>
        <v>0.24444444444444446</v>
      </c>
      <c r="AR115" s="99"/>
      <c r="AS115" s="69">
        <f>AP115/$AP$125/A124</f>
        <v>1.6374971292964871</v>
      </c>
      <c r="AT115" s="74"/>
      <c r="AU115" s="69">
        <f t="shared" si="55"/>
        <v>0.36036036036036034</v>
      </c>
      <c r="AV115" s="99"/>
    </row>
    <row r="116" spans="1:48" ht="16.5" customHeight="1" x14ac:dyDescent="0.25">
      <c r="A116" s="394">
        <v>1</v>
      </c>
      <c r="B116" s="395">
        <v>70020</v>
      </c>
      <c r="C116" s="396" t="s">
        <v>107</v>
      </c>
      <c r="D116" s="1471">
        <v>7</v>
      </c>
      <c r="E116" s="1472">
        <v>8</v>
      </c>
      <c r="F116" s="1472">
        <v>38</v>
      </c>
      <c r="G116" s="293">
        <f t="shared" ref="G116:G122" si="108">IF(F116&gt;0,1,0)</f>
        <v>1</v>
      </c>
      <c r="H116" s="1510">
        <v>1</v>
      </c>
      <c r="I116" s="1511">
        <v>0</v>
      </c>
      <c r="J116" s="1511">
        <v>3</v>
      </c>
      <c r="K116" s="293">
        <f t="shared" si="65"/>
        <v>1</v>
      </c>
      <c r="L116" s="291"/>
      <c r="M116" s="292"/>
      <c r="N116" s="292"/>
      <c r="O116" s="293">
        <f t="shared" ref="O116:O122" si="109">IF(N116&gt;0,1,0)</f>
        <v>0</v>
      </c>
      <c r="P116" s="291"/>
      <c r="Q116" s="292"/>
      <c r="R116" s="292"/>
      <c r="S116" s="293">
        <f t="shared" si="66"/>
        <v>0</v>
      </c>
      <c r="T116" s="291"/>
      <c r="U116" s="292"/>
      <c r="V116" s="292"/>
      <c r="W116" s="293">
        <f t="shared" ref="W116:W122" si="110">IF(V116&gt;0,1,0)</f>
        <v>0</v>
      </c>
      <c r="X116" s="281"/>
      <c r="Y116" s="282"/>
      <c r="Z116" s="282"/>
      <c r="AA116" s="545">
        <f t="shared" ref="AA116:AA122" si="111">IF(Z116&gt;0,1,0)</f>
        <v>0</v>
      </c>
      <c r="AB116" s="1536">
        <v>0</v>
      </c>
      <c r="AC116" s="1537">
        <v>1</v>
      </c>
      <c r="AD116" s="1537">
        <v>1</v>
      </c>
      <c r="AE116" s="293">
        <f t="shared" si="67"/>
        <v>1</v>
      </c>
      <c r="AF116" s="595"/>
      <c r="AG116" s="592"/>
      <c r="AH116" s="592"/>
      <c r="AI116" s="618">
        <f t="shared" si="68"/>
        <v>0</v>
      </c>
      <c r="AJ116" s="595"/>
      <c r="AK116" s="592"/>
      <c r="AL116" s="592"/>
      <c r="AM116" s="618">
        <f t="shared" si="69"/>
        <v>0</v>
      </c>
      <c r="AN116" s="447">
        <f t="shared" si="51"/>
        <v>8</v>
      </c>
      <c r="AO116" s="448">
        <f t="shared" si="52"/>
        <v>9</v>
      </c>
      <c r="AP116" s="449">
        <f t="shared" si="54"/>
        <v>42</v>
      </c>
      <c r="AQ116" s="406">
        <f t="shared" si="59"/>
        <v>0.6</v>
      </c>
      <c r="AR116" s="407">
        <f t="shared" ref="AR116:AR124" si="112">$AQ$125</f>
        <v>0.20900900900900882</v>
      </c>
      <c r="AS116" s="406">
        <f t="shared" ref="AS116:AS124" si="113">AP116/$AP$125</f>
        <v>5.5763415754420906</v>
      </c>
      <c r="AT116" s="408">
        <f t="shared" ref="AT116:AT124" si="114">$AS$125</f>
        <v>0.99999999999999967</v>
      </c>
      <c r="AU116" s="406">
        <f t="shared" si="55"/>
        <v>0.40476190476190477</v>
      </c>
      <c r="AV116" s="407">
        <f t="shared" ref="AV116:AV124" si="115">$AU$125</f>
        <v>0.26668018901362622</v>
      </c>
    </row>
    <row r="117" spans="1:48" ht="16.5" customHeight="1" x14ac:dyDescent="0.25">
      <c r="A117" s="383">
        <v>2</v>
      </c>
      <c r="B117" s="384">
        <v>70110</v>
      </c>
      <c r="C117" s="385" t="s">
        <v>109</v>
      </c>
      <c r="D117" s="1471">
        <v>1</v>
      </c>
      <c r="E117" s="1472">
        <v>7</v>
      </c>
      <c r="F117" s="1472">
        <v>9</v>
      </c>
      <c r="G117" s="293">
        <f>IF(F117&gt;0,1,0)</f>
        <v>1</v>
      </c>
      <c r="H117" s="1510">
        <v>0</v>
      </c>
      <c r="I117" s="1511">
        <v>1</v>
      </c>
      <c r="J117" s="1511">
        <v>1</v>
      </c>
      <c r="K117" s="293">
        <f>IF(J117&gt;0,1,0)</f>
        <v>1</v>
      </c>
      <c r="L117" s="291"/>
      <c r="M117" s="292"/>
      <c r="N117" s="292"/>
      <c r="O117" s="293">
        <f t="shared" si="109"/>
        <v>0</v>
      </c>
      <c r="P117" s="291"/>
      <c r="Q117" s="292"/>
      <c r="R117" s="292"/>
      <c r="S117" s="293">
        <f>IF(R117&gt;0,1,0)</f>
        <v>0</v>
      </c>
      <c r="T117" s="291"/>
      <c r="U117" s="292"/>
      <c r="V117" s="292"/>
      <c r="W117" s="293">
        <f t="shared" si="110"/>
        <v>0</v>
      </c>
      <c r="X117" s="281"/>
      <c r="Y117" s="282"/>
      <c r="Z117" s="282"/>
      <c r="AA117" s="545">
        <f t="shared" si="111"/>
        <v>0</v>
      </c>
      <c r="AB117" s="1536"/>
      <c r="AC117" s="1537"/>
      <c r="AD117" s="1537"/>
      <c r="AE117" s="293">
        <f>IF(AD117&gt;0,1,0)</f>
        <v>0</v>
      </c>
      <c r="AF117" s="595"/>
      <c r="AG117" s="592"/>
      <c r="AH117" s="592"/>
      <c r="AI117" s="618">
        <f>IF(AH117&gt;0,1,0)</f>
        <v>0</v>
      </c>
      <c r="AJ117" s="595"/>
      <c r="AK117" s="592"/>
      <c r="AL117" s="592"/>
      <c r="AM117" s="618">
        <f>IF(AL117&gt;0,1,0)</f>
        <v>0</v>
      </c>
      <c r="AN117" s="409">
        <f t="shared" si="51"/>
        <v>1</v>
      </c>
      <c r="AO117" s="410">
        <f t="shared" si="52"/>
        <v>8</v>
      </c>
      <c r="AP117" s="411">
        <f t="shared" si="54"/>
        <v>10</v>
      </c>
      <c r="AQ117" s="412">
        <f t="shared" si="59"/>
        <v>0.4</v>
      </c>
      <c r="AR117" s="413">
        <f t="shared" si="112"/>
        <v>0.20900900900900882</v>
      </c>
      <c r="AS117" s="412">
        <f t="shared" si="113"/>
        <v>1.3277003751052596</v>
      </c>
      <c r="AT117" s="414">
        <f t="shared" si="114"/>
        <v>0.99999999999999967</v>
      </c>
      <c r="AU117" s="412">
        <f>(AN117+AO117)/AP117</f>
        <v>0.9</v>
      </c>
      <c r="AV117" s="413">
        <f t="shared" si="115"/>
        <v>0.26668018901362622</v>
      </c>
    </row>
    <row r="118" spans="1:48" ht="16.5" customHeight="1" x14ac:dyDescent="0.25">
      <c r="A118" s="383">
        <v>3</v>
      </c>
      <c r="B118" s="384">
        <v>70021</v>
      </c>
      <c r="C118" s="385" t="s">
        <v>108</v>
      </c>
      <c r="D118" s="1471">
        <v>0</v>
      </c>
      <c r="E118" s="1472">
        <v>1</v>
      </c>
      <c r="F118" s="1472">
        <v>14</v>
      </c>
      <c r="G118" s="293">
        <f t="shared" si="108"/>
        <v>1</v>
      </c>
      <c r="H118" s="1510"/>
      <c r="I118" s="1511"/>
      <c r="J118" s="1511"/>
      <c r="K118" s="293">
        <f t="shared" si="65"/>
        <v>0</v>
      </c>
      <c r="L118" s="291"/>
      <c r="M118" s="292"/>
      <c r="N118" s="292"/>
      <c r="O118" s="293">
        <f t="shared" si="109"/>
        <v>0</v>
      </c>
      <c r="P118" s="291"/>
      <c r="Q118" s="292"/>
      <c r="R118" s="292"/>
      <c r="S118" s="293">
        <f t="shared" si="66"/>
        <v>0</v>
      </c>
      <c r="T118" s="291"/>
      <c r="U118" s="292"/>
      <c r="V118" s="292"/>
      <c r="W118" s="293">
        <f t="shared" si="110"/>
        <v>0</v>
      </c>
      <c r="X118" s="281"/>
      <c r="Y118" s="282"/>
      <c r="Z118" s="282"/>
      <c r="AA118" s="545">
        <f t="shared" si="111"/>
        <v>0</v>
      </c>
      <c r="AB118" s="1536">
        <v>2</v>
      </c>
      <c r="AC118" s="1537">
        <v>3</v>
      </c>
      <c r="AD118" s="1537">
        <v>14</v>
      </c>
      <c r="AE118" s="293">
        <f t="shared" si="67"/>
        <v>1</v>
      </c>
      <c r="AF118" s="595"/>
      <c r="AG118" s="592"/>
      <c r="AH118" s="592"/>
      <c r="AI118" s="618">
        <f t="shared" si="68"/>
        <v>0</v>
      </c>
      <c r="AJ118" s="595"/>
      <c r="AK118" s="592"/>
      <c r="AL118" s="592"/>
      <c r="AM118" s="618">
        <f t="shared" si="69"/>
        <v>0</v>
      </c>
      <c r="AN118" s="409">
        <f t="shared" si="51"/>
        <v>2</v>
      </c>
      <c r="AO118" s="410">
        <f t="shared" si="52"/>
        <v>4</v>
      </c>
      <c r="AP118" s="411">
        <f t="shared" si="54"/>
        <v>28</v>
      </c>
      <c r="AQ118" s="412">
        <f t="shared" si="59"/>
        <v>0.4</v>
      </c>
      <c r="AR118" s="413">
        <f t="shared" si="112"/>
        <v>0.20900900900900882</v>
      </c>
      <c r="AS118" s="412">
        <f t="shared" si="113"/>
        <v>3.7175610502947269</v>
      </c>
      <c r="AT118" s="414">
        <f t="shared" si="114"/>
        <v>0.99999999999999967</v>
      </c>
      <c r="AU118" s="412">
        <f t="shared" si="55"/>
        <v>0.21428571428571427</v>
      </c>
      <c r="AV118" s="413">
        <f t="shared" si="115"/>
        <v>0.26668018901362622</v>
      </c>
    </row>
    <row r="119" spans="1:48" ht="16.5" customHeight="1" x14ac:dyDescent="0.25">
      <c r="A119" s="383">
        <v>4</v>
      </c>
      <c r="B119" s="384">
        <v>70040</v>
      </c>
      <c r="C119" s="385" t="s">
        <v>56</v>
      </c>
      <c r="D119" s="1471"/>
      <c r="E119" s="1472"/>
      <c r="F119" s="1472"/>
      <c r="G119" s="293">
        <f t="shared" si="108"/>
        <v>0</v>
      </c>
      <c r="H119" s="1510">
        <v>0</v>
      </c>
      <c r="I119" s="1511">
        <v>1</v>
      </c>
      <c r="J119" s="1511">
        <v>2</v>
      </c>
      <c r="K119" s="293">
        <f t="shared" si="65"/>
        <v>1</v>
      </c>
      <c r="L119" s="291"/>
      <c r="M119" s="292"/>
      <c r="N119" s="292"/>
      <c r="O119" s="293">
        <f t="shared" si="109"/>
        <v>0</v>
      </c>
      <c r="P119" s="291"/>
      <c r="Q119" s="292"/>
      <c r="R119" s="292"/>
      <c r="S119" s="293">
        <f t="shared" si="66"/>
        <v>0</v>
      </c>
      <c r="T119" s="291"/>
      <c r="U119" s="292"/>
      <c r="V119" s="292"/>
      <c r="W119" s="293">
        <f t="shared" si="110"/>
        <v>0</v>
      </c>
      <c r="X119" s="281"/>
      <c r="Y119" s="282"/>
      <c r="Z119" s="282"/>
      <c r="AA119" s="545">
        <f t="shared" si="111"/>
        <v>0</v>
      </c>
      <c r="AB119" s="1536"/>
      <c r="AC119" s="1537"/>
      <c r="AD119" s="1537"/>
      <c r="AE119" s="293">
        <f t="shared" si="67"/>
        <v>0</v>
      </c>
      <c r="AF119" s="595"/>
      <c r="AG119" s="592"/>
      <c r="AH119" s="592"/>
      <c r="AI119" s="618">
        <f t="shared" si="68"/>
        <v>0</v>
      </c>
      <c r="AJ119" s="595"/>
      <c r="AK119" s="592"/>
      <c r="AL119" s="592"/>
      <c r="AM119" s="618">
        <f t="shared" si="69"/>
        <v>0</v>
      </c>
      <c r="AN119" s="409">
        <f t="shared" si="51"/>
        <v>0</v>
      </c>
      <c r="AO119" s="410">
        <f t="shared" si="52"/>
        <v>1</v>
      </c>
      <c r="AP119" s="411">
        <f t="shared" si="54"/>
        <v>2</v>
      </c>
      <c r="AQ119" s="412">
        <f t="shared" si="59"/>
        <v>0.2</v>
      </c>
      <c r="AR119" s="413">
        <f t="shared" si="112"/>
        <v>0.20900900900900882</v>
      </c>
      <c r="AS119" s="412">
        <f t="shared" si="113"/>
        <v>0.26554007502105192</v>
      </c>
      <c r="AT119" s="414">
        <f t="shared" si="114"/>
        <v>0.99999999999999967</v>
      </c>
      <c r="AU119" s="412">
        <f t="shared" si="55"/>
        <v>0.5</v>
      </c>
      <c r="AV119" s="413">
        <f t="shared" si="115"/>
        <v>0.26668018901362622</v>
      </c>
    </row>
    <row r="120" spans="1:48" ht="16.5" customHeight="1" x14ac:dyDescent="0.25">
      <c r="A120" s="383">
        <v>5</v>
      </c>
      <c r="B120" s="384">
        <v>70100</v>
      </c>
      <c r="C120" s="385" t="s">
        <v>124</v>
      </c>
      <c r="D120" s="1471">
        <v>1</v>
      </c>
      <c r="E120" s="1472">
        <v>6</v>
      </c>
      <c r="F120" s="1472">
        <v>24</v>
      </c>
      <c r="G120" s="293">
        <f t="shared" si="108"/>
        <v>1</v>
      </c>
      <c r="H120" s="1510"/>
      <c r="I120" s="1511"/>
      <c r="J120" s="1511"/>
      <c r="K120" s="293">
        <f t="shared" si="65"/>
        <v>0</v>
      </c>
      <c r="L120" s="291"/>
      <c r="M120" s="292"/>
      <c r="N120" s="292"/>
      <c r="O120" s="293">
        <f t="shared" si="109"/>
        <v>0</v>
      </c>
      <c r="P120" s="291"/>
      <c r="Q120" s="292"/>
      <c r="R120" s="292"/>
      <c r="S120" s="293">
        <f t="shared" si="66"/>
        <v>0</v>
      </c>
      <c r="T120" s="291"/>
      <c r="U120" s="292"/>
      <c r="V120" s="292"/>
      <c r="W120" s="293">
        <f t="shared" si="110"/>
        <v>0</v>
      </c>
      <c r="X120" s="281"/>
      <c r="Y120" s="282"/>
      <c r="Z120" s="282"/>
      <c r="AA120" s="545">
        <f t="shared" si="111"/>
        <v>0</v>
      </c>
      <c r="AB120" s="1536"/>
      <c r="AC120" s="1537"/>
      <c r="AD120" s="1537"/>
      <c r="AE120" s="293">
        <f t="shared" si="67"/>
        <v>0</v>
      </c>
      <c r="AF120" s="595"/>
      <c r="AG120" s="592"/>
      <c r="AH120" s="592"/>
      <c r="AI120" s="618">
        <f t="shared" si="68"/>
        <v>0</v>
      </c>
      <c r="AJ120" s="595"/>
      <c r="AK120" s="592"/>
      <c r="AL120" s="592"/>
      <c r="AM120" s="618">
        <f t="shared" si="69"/>
        <v>0</v>
      </c>
      <c r="AN120" s="409">
        <f t="shared" si="51"/>
        <v>1</v>
      </c>
      <c r="AO120" s="410">
        <f t="shared" si="52"/>
        <v>6</v>
      </c>
      <c r="AP120" s="411">
        <f t="shared" si="54"/>
        <v>24</v>
      </c>
      <c r="AQ120" s="412">
        <f t="shared" si="59"/>
        <v>0.2</v>
      </c>
      <c r="AR120" s="413">
        <f t="shared" si="112"/>
        <v>0.20900900900900882</v>
      </c>
      <c r="AS120" s="412">
        <f t="shared" si="113"/>
        <v>3.1864809002526231</v>
      </c>
      <c r="AT120" s="414">
        <f t="shared" si="114"/>
        <v>0.99999999999999967</v>
      </c>
      <c r="AU120" s="412">
        <f t="shared" si="55"/>
        <v>0.29166666666666669</v>
      </c>
      <c r="AV120" s="413">
        <f t="shared" si="115"/>
        <v>0.26668018901362622</v>
      </c>
    </row>
    <row r="121" spans="1:48" ht="16.5" customHeight="1" x14ac:dyDescent="0.25">
      <c r="A121" s="383">
        <v>6</v>
      </c>
      <c r="B121" s="384">
        <v>70270</v>
      </c>
      <c r="C121" s="385" t="s">
        <v>58</v>
      </c>
      <c r="D121" s="1473"/>
      <c r="E121" s="1474"/>
      <c r="F121" s="1474"/>
      <c r="G121" s="293">
        <f t="shared" si="108"/>
        <v>0</v>
      </c>
      <c r="H121" s="1512"/>
      <c r="I121" s="1513"/>
      <c r="J121" s="1513"/>
      <c r="K121" s="293">
        <f t="shared" si="65"/>
        <v>0</v>
      </c>
      <c r="L121" s="291"/>
      <c r="M121" s="292"/>
      <c r="N121" s="292"/>
      <c r="O121" s="293">
        <f t="shared" si="109"/>
        <v>0</v>
      </c>
      <c r="P121" s="291"/>
      <c r="Q121" s="292"/>
      <c r="R121" s="292"/>
      <c r="S121" s="293">
        <f t="shared" si="66"/>
        <v>0</v>
      </c>
      <c r="T121" s="291"/>
      <c r="U121" s="292"/>
      <c r="V121" s="292"/>
      <c r="W121" s="293">
        <f t="shared" si="110"/>
        <v>0</v>
      </c>
      <c r="X121" s="281"/>
      <c r="Y121" s="282"/>
      <c r="Z121" s="282"/>
      <c r="AA121" s="545">
        <f t="shared" si="111"/>
        <v>0</v>
      </c>
      <c r="AB121" s="1538"/>
      <c r="AC121" s="1539"/>
      <c r="AD121" s="1539"/>
      <c r="AE121" s="293">
        <f t="shared" si="67"/>
        <v>0</v>
      </c>
      <c r="AF121" s="595"/>
      <c r="AG121" s="592"/>
      <c r="AH121" s="592"/>
      <c r="AI121" s="618">
        <f t="shared" si="68"/>
        <v>0</v>
      </c>
      <c r="AJ121" s="595"/>
      <c r="AK121" s="592"/>
      <c r="AL121" s="592"/>
      <c r="AM121" s="618">
        <f t="shared" si="69"/>
        <v>0</v>
      </c>
      <c r="AN121" s="409">
        <f t="shared" si="51"/>
        <v>0</v>
      </c>
      <c r="AO121" s="410">
        <f t="shared" si="52"/>
        <v>0</v>
      </c>
      <c r="AP121" s="411">
        <f>F121+J121+N121+R121+V121+Z121+AD121+AH121+AL121+0.001</f>
        <v>1E-3</v>
      </c>
      <c r="AQ121" s="412">
        <f t="shared" si="59"/>
        <v>0</v>
      </c>
      <c r="AR121" s="413">
        <f t="shared" si="112"/>
        <v>0.20900900900900882</v>
      </c>
      <c r="AS121" s="412">
        <f t="shared" si="113"/>
        <v>1.3277003751052595E-4</v>
      </c>
      <c r="AT121" s="414">
        <f t="shared" si="114"/>
        <v>0.99999999999999967</v>
      </c>
      <c r="AU121" s="412">
        <f t="shared" si="55"/>
        <v>0</v>
      </c>
      <c r="AV121" s="413">
        <f t="shared" si="115"/>
        <v>0.26668018901362622</v>
      </c>
    </row>
    <row r="122" spans="1:48" ht="16.5" customHeight="1" x14ac:dyDescent="0.25">
      <c r="A122" s="383">
        <v>7</v>
      </c>
      <c r="B122" s="384">
        <v>70510</v>
      </c>
      <c r="C122" s="385" t="s">
        <v>25</v>
      </c>
      <c r="D122" s="1471"/>
      <c r="E122" s="1472"/>
      <c r="F122" s="1472"/>
      <c r="G122" s="293">
        <f t="shared" si="108"/>
        <v>0</v>
      </c>
      <c r="H122" s="1510"/>
      <c r="I122" s="1511"/>
      <c r="J122" s="1511"/>
      <c r="K122" s="293">
        <f t="shared" si="65"/>
        <v>0</v>
      </c>
      <c r="L122" s="291"/>
      <c r="M122" s="292"/>
      <c r="N122" s="292"/>
      <c r="O122" s="293">
        <f t="shared" si="109"/>
        <v>0</v>
      </c>
      <c r="P122" s="291"/>
      <c r="Q122" s="292"/>
      <c r="R122" s="292"/>
      <c r="S122" s="293">
        <f t="shared" si="66"/>
        <v>0</v>
      </c>
      <c r="T122" s="291"/>
      <c r="U122" s="292"/>
      <c r="V122" s="292"/>
      <c r="W122" s="293">
        <f t="shared" si="110"/>
        <v>0</v>
      </c>
      <c r="X122" s="281"/>
      <c r="Y122" s="282"/>
      <c r="Z122" s="282"/>
      <c r="AA122" s="545">
        <f t="shared" si="111"/>
        <v>0</v>
      </c>
      <c r="AB122" s="1536"/>
      <c r="AC122" s="1537"/>
      <c r="AD122" s="1537"/>
      <c r="AE122" s="293">
        <f t="shared" si="67"/>
        <v>0</v>
      </c>
      <c r="AF122" s="595"/>
      <c r="AG122" s="592"/>
      <c r="AH122" s="592"/>
      <c r="AI122" s="618">
        <f t="shared" si="68"/>
        <v>0</v>
      </c>
      <c r="AJ122" s="595"/>
      <c r="AK122" s="592"/>
      <c r="AL122" s="592"/>
      <c r="AM122" s="618">
        <f t="shared" si="69"/>
        <v>0</v>
      </c>
      <c r="AN122" s="409">
        <f t="shared" si="51"/>
        <v>0</v>
      </c>
      <c r="AO122" s="410">
        <f t="shared" si="52"/>
        <v>0</v>
      </c>
      <c r="AP122" s="411">
        <f>F122+J122+N122+R122+V122+Z122+AD122+AH122+AL122+0.001</f>
        <v>1E-3</v>
      </c>
      <c r="AQ122" s="412">
        <f>(G122+K122+O122+S122+W122+AA122+AE122+AI122+AM122)/$B$2</f>
        <v>0</v>
      </c>
      <c r="AR122" s="413">
        <f t="shared" si="112"/>
        <v>0.20900900900900882</v>
      </c>
      <c r="AS122" s="412">
        <f t="shared" si="113"/>
        <v>1.3277003751052595E-4</v>
      </c>
      <c r="AT122" s="414">
        <f t="shared" si="114"/>
        <v>0.99999999999999967</v>
      </c>
      <c r="AU122" s="412">
        <f t="shared" si="55"/>
        <v>0</v>
      </c>
      <c r="AV122" s="413">
        <f t="shared" si="115"/>
        <v>0.26668018901362622</v>
      </c>
    </row>
    <row r="123" spans="1:48" ht="16.5" customHeight="1" x14ac:dyDescent="0.25">
      <c r="A123" s="544">
        <v>8</v>
      </c>
      <c r="B123" s="384">
        <v>10880</v>
      </c>
      <c r="C123" s="385" t="s">
        <v>201</v>
      </c>
      <c r="D123" s="1471">
        <v>0</v>
      </c>
      <c r="E123" s="1472">
        <v>0</v>
      </c>
      <c r="F123" s="1472">
        <v>4</v>
      </c>
      <c r="G123" s="306">
        <f>IF(F123&gt;0,1,0)</f>
        <v>1</v>
      </c>
      <c r="H123" s="1510"/>
      <c r="I123" s="1511"/>
      <c r="J123" s="1511"/>
      <c r="K123" s="306">
        <f>IF(J123&gt;0,1,0)</f>
        <v>0</v>
      </c>
      <c r="L123" s="304"/>
      <c r="M123" s="305"/>
      <c r="N123" s="305"/>
      <c r="O123" s="306">
        <f>IF(N123&gt;0,1,0)</f>
        <v>0</v>
      </c>
      <c r="P123" s="304"/>
      <c r="Q123" s="305"/>
      <c r="R123" s="305"/>
      <c r="S123" s="306">
        <f>IF(R123&gt;0,1,0)</f>
        <v>0</v>
      </c>
      <c r="T123" s="304"/>
      <c r="U123" s="305"/>
      <c r="V123" s="305"/>
      <c r="W123" s="306">
        <f>IF(V123&gt;0,1,0)</f>
        <v>0</v>
      </c>
      <c r="X123" s="548"/>
      <c r="Y123" s="549"/>
      <c r="Z123" s="549"/>
      <c r="AA123" s="546">
        <f>IF(Z123&gt;0,1,0)</f>
        <v>0</v>
      </c>
      <c r="AB123" s="1536"/>
      <c r="AC123" s="1537"/>
      <c r="AD123" s="1537"/>
      <c r="AE123" s="306">
        <f>IF(AD123&gt;0,1,0)</f>
        <v>0</v>
      </c>
      <c r="AF123" s="590"/>
      <c r="AG123" s="594"/>
      <c r="AH123" s="594"/>
      <c r="AI123" s="596">
        <f>IF(AH123&gt;0,1,0)</f>
        <v>0</v>
      </c>
      <c r="AJ123" s="590"/>
      <c r="AK123" s="594"/>
      <c r="AL123" s="594"/>
      <c r="AM123" s="596">
        <f>IF(AL123&gt;0,1,0)</f>
        <v>0</v>
      </c>
      <c r="AN123" s="409">
        <f>D123+H123+L123+P123+T123+X123+AB123+AF123+AJ123</f>
        <v>0</v>
      </c>
      <c r="AO123" s="410">
        <f>E123+I123+M123+Q123+U123+Y123+AC123+AG123+AK123</f>
        <v>0</v>
      </c>
      <c r="AP123" s="411">
        <f t="shared" ref="AP123" si="116">F123+J123+N123+R123+V123+Z123+AD123+AH123+AL123</f>
        <v>4</v>
      </c>
      <c r="AQ123" s="412">
        <f>(G123+K123+O123+S123+W123+AA123+AE123+AI123+AM123)/$B$2</f>
        <v>0.2</v>
      </c>
      <c r="AR123" s="413">
        <f t="shared" si="112"/>
        <v>0.20900900900900882</v>
      </c>
      <c r="AS123" s="412">
        <f t="shared" si="113"/>
        <v>0.53108015004210385</v>
      </c>
      <c r="AT123" s="414">
        <f t="shared" si="114"/>
        <v>0.99999999999999967</v>
      </c>
      <c r="AU123" s="412">
        <f>(AN123+AO123)/AP123</f>
        <v>0</v>
      </c>
      <c r="AV123" s="413">
        <f t="shared" si="115"/>
        <v>0.26668018901362622</v>
      </c>
    </row>
    <row r="124" spans="1:48" ht="16.5" customHeight="1" thickBot="1" x14ac:dyDescent="0.3">
      <c r="A124" s="397">
        <v>9</v>
      </c>
      <c r="B124" s="398">
        <v>10890</v>
      </c>
      <c r="C124" s="399" t="s">
        <v>202</v>
      </c>
      <c r="D124" s="1475"/>
      <c r="E124" s="1476"/>
      <c r="F124" s="1476"/>
      <c r="G124" s="335">
        <f>IF(F124&gt;0,1,0)</f>
        <v>0</v>
      </c>
      <c r="H124" s="1514"/>
      <c r="I124" s="1515"/>
      <c r="J124" s="1515"/>
      <c r="K124" s="335">
        <f>IF(J124&gt;0,1,0)</f>
        <v>0</v>
      </c>
      <c r="L124" s="338"/>
      <c r="M124" s="336"/>
      <c r="N124" s="336"/>
      <c r="O124" s="335">
        <f>IF(N124&gt;0,1,0)</f>
        <v>0</v>
      </c>
      <c r="P124" s="338"/>
      <c r="Q124" s="336"/>
      <c r="R124" s="336"/>
      <c r="S124" s="335">
        <f>IF(R124&gt;0,1,0)</f>
        <v>0</v>
      </c>
      <c r="T124" s="338"/>
      <c r="U124" s="336"/>
      <c r="V124" s="336"/>
      <c r="W124" s="335">
        <f>IF(V124&gt;0,1,0)</f>
        <v>0</v>
      </c>
      <c r="X124" s="550"/>
      <c r="Y124" s="551"/>
      <c r="Z124" s="551"/>
      <c r="AA124" s="552">
        <f>IF(Z124&gt;0,1,0)</f>
        <v>0</v>
      </c>
      <c r="AB124" s="1540">
        <v>0</v>
      </c>
      <c r="AC124" s="1541">
        <v>0</v>
      </c>
      <c r="AD124" s="1541">
        <v>1</v>
      </c>
      <c r="AE124" s="335">
        <f>IF(AD124&gt;0,1,0)</f>
        <v>1</v>
      </c>
      <c r="AF124" s="649"/>
      <c r="AG124" s="644"/>
      <c r="AH124" s="644"/>
      <c r="AI124" s="642">
        <f>IF(AH124&gt;0,1,0)</f>
        <v>0</v>
      </c>
      <c r="AJ124" s="649"/>
      <c r="AK124" s="644"/>
      <c r="AL124" s="644"/>
      <c r="AM124" s="642">
        <f>IF(AL124&gt;0,1,0)</f>
        <v>0</v>
      </c>
      <c r="AN124" s="415">
        <f>D124+H124+L124+P124+T124+X124+AB124+AF124+AJ124</f>
        <v>0</v>
      </c>
      <c r="AO124" s="416">
        <f>E124+I124+M124+Q124+U124+Y124+AC124+AG124+AK124</f>
        <v>0</v>
      </c>
      <c r="AP124" s="543">
        <f>F124+J124+N124+R124+V124+Z124+AD124+AH124+AL124+0.001</f>
        <v>1.0009999999999999</v>
      </c>
      <c r="AQ124" s="417">
        <f>(G124+K124+O124+S124+W124+AA124+AE124+AI124+AM124)/$B$2</f>
        <v>0.2</v>
      </c>
      <c r="AR124" s="418">
        <f t="shared" si="112"/>
        <v>0.20900900900900882</v>
      </c>
      <c r="AS124" s="417">
        <f t="shared" si="113"/>
        <v>0.13290280754803646</v>
      </c>
      <c r="AT124" s="419">
        <f t="shared" si="114"/>
        <v>0.99999999999999967</v>
      </c>
      <c r="AU124" s="417">
        <f>(AN124+AO124)/AP124</f>
        <v>0</v>
      </c>
      <c r="AV124" s="418">
        <f t="shared" si="115"/>
        <v>0.26668018901362622</v>
      </c>
    </row>
    <row r="125" spans="1:48" ht="15.6" customHeight="1" thickBot="1" x14ac:dyDescent="0.3">
      <c r="A125" s="56">
        <f>A7+A17+A30+A48+A68+A82+A114+A124</f>
        <v>111</v>
      </c>
      <c r="B125" s="55"/>
      <c r="AF125" s="227"/>
      <c r="AG125" s="227"/>
      <c r="AH125" s="227"/>
      <c r="AI125" s="227"/>
      <c r="AJ125" s="227"/>
      <c r="AK125" s="227"/>
      <c r="AL125" s="227"/>
      <c r="AM125" s="227"/>
      <c r="AN125" s="42"/>
      <c r="AO125" s="60" t="s">
        <v>143</v>
      </c>
      <c r="AP125" s="75">
        <f>AVERAGE(AP7,AP9:AP17,AP19:AP30,AP32:AP48,AP50:AP68,AP70:AP82,AP84:AP114,AP116:AP124)</f>
        <v>7.531819819819817</v>
      </c>
      <c r="AQ125" s="91">
        <f>AVERAGE(AQ7,AQ9:AQ17,AQ19:AQ30,AQ32:AQ48,AQ50:AQ68,AQ70:AQ82,AQ84:AQ114,AQ116:AQ124)</f>
        <v>0.20900900900900882</v>
      </c>
      <c r="AR125" s="61"/>
      <c r="AS125" s="91">
        <f>AVERAGE(AS7,AS9:AS17,AS19:AS30,AS32:AS48,AS50:AS68,AS70:AS82,AS84:AS114,AS116:AS124)</f>
        <v>0.99999999999999967</v>
      </c>
      <c r="AT125" s="61"/>
      <c r="AU125" s="91">
        <f>AVERAGE(AU7,AU9:AU17,AU19:AU30,AU32:AU48,AU50:AU68,AU70:AU82,AU84:AU114,AU116:AU124)</f>
        <v>0.26668018901362622</v>
      </c>
      <c r="AV125" s="61"/>
    </row>
    <row r="126" spans="1:48" ht="15.75" x14ac:dyDescent="0.25">
      <c r="A126" s="1"/>
      <c r="B126" s="1"/>
      <c r="C126" s="95" t="s">
        <v>161</v>
      </c>
      <c r="D126" s="1468">
        <f t="shared" ref="D126:AM126" si="117">SUM(D7,D9:D17,D19:D30,D32:D48,D50:D68,D70:D82,D84:D113,D116:D124)</f>
        <v>42</v>
      </c>
      <c r="E126" s="1468">
        <f t="shared" si="117"/>
        <v>142</v>
      </c>
      <c r="F126" s="1468">
        <f t="shared" si="117"/>
        <v>448</v>
      </c>
      <c r="G126" s="1468">
        <f t="shared" si="117"/>
        <v>61</v>
      </c>
      <c r="H126" s="1468">
        <f t="shared" si="117"/>
        <v>1</v>
      </c>
      <c r="I126" s="1468">
        <f t="shared" si="117"/>
        <v>11</v>
      </c>
      <c r="J126" s="1468">
        <f t="shared" si="117"/>
        <v>41</v>
      </c>
      <c r="K126" s="1468">
        <f t="shared" si="117"/>
        <v>30</v>
      </c>
      <c r="L126" s="1468">
        <f t="shared" si="117"/>
        <v>1</v>
      </c>
      <c r="M126" s="1468">
        <f t="shared" si="117"/>
        <v>0</v>
      </c>
      <c r="N126" s="1468">
        <f t="shared" si="117"/>
        <v>1</v>
      </c>
      <c r="O126" s="1468">
        <f t="shared" si="117"/>
        <v>1</v>
      </c>
      <c r="P126" s="1468">
        <f t="shared" si="117"/>
        <v>0</v>
      </c>
      <c r="Q126" s="1468">
        <f t="shared" si="117"/>
        <v>0</v>
      </c>
      <c r="R126" s="1468">
        <f t="shared" si="117"/>
        <v>0</v>
      </c>
      <c r="S126" s="1468">
        <f t="shared" si="117"/>
        <v>0</v>
      </c>
      <c r="T126" s="1468">
        <f t="shared" si="117"/>
        <v>0</v>
      </c>
      <c r="U126" s="1468">
        <f t="shared" si="117"/>
        <v>4</v>
      </c>
      <c r="V126" s="1468">
        <f t="shared" si="117"/>
        <v>293</v>
      </c>
      <c r="W126" s="1468">
        <f t="shared" si="117"/>
        <v>7</v>
      </c>
      <c r="X126" s="1468">
        <f t="shared" si="117"/>
        <v>0</v>
      </c>
      <c r="Y126" s="1468">
        <f t="shared" si="117"/>
        <v>0</v>
      </c>
      <c r="Z126" s="1468">
        <f t="shared" si="117"/>
        <v>0</v>
      </c>
      <c r="AA126" s="1468">
        <f t="shared" si="117"/>
        <v>0</v>
      </c>
      <c r="AB126" s="1468">
        <f t="shared" si="117"/>
        <v>4</v>
      </c>
      <c r="AC126" s="1468">
        <f t="shared" si="117"/>
        <v>14</v>
      </c>
      <c r="AD126" s="1468">
        <f t="shared" si="117"/>
        <v>47</v>
      </c>
      <c r="AE126" s="1468">
        <f t="shared" si="117"/>
        <v>15</v>
      </c>
      <c r="AF126" s="1468">
        <f t="shared" si="117"/>
        <v>0</v>
      </c>
      <c r="AG126" s="1468">
        <f t="shared" si="117"/>
        <v>0</v>
      </c>
      <c r="AH126" s="1468">
        <f t="shared" si="117"/>
        <v>0</v>
      </c>
      <c r="AI126" s="1468">
        <f t="shared" si="117"/>
        <v>0</v>
      </c>
      <c r="AJ126" s="1468">
        <f t="shared" si="117"/>
        <v>0</v>
      </c>
      <c r="AK126" s="1468">
        <f t="shared" si="117"/>
        <v>0</v>
      </c>
      <c r="AL126" s="1468">
        <f t="shared" si="117"/>
        <v>0</v>
      </c>
      <c r="AM126" s="1468">
        <f t="shared" si="117"/>
        <v>0</v>
      </c>
      <c r="AN126" s="205">
        <f>SUM(AN7,AN9:AN17,AN19:AN30,AN32:AN48,AN50:AN68,AN70:AN82,AN84:AN114,AN116:AN124)</f>
        <v>49</v>
      </c>
      <c r="AO126" s="96">
        <f>SUM(AO7,AO9:AO17,AO19:AO30,AO32:AO48,AO50:AO68,AO70:AO82,AO84:AO114,AO116:AO124)</f>
        <v>174</v>
      </c>
      <c r="AP126" s="243">
        <f>SUM(AP7,AP9:AP17,AP19:AP30,AP32:AP48,AP50:AP68,AP70:AP82,AP84:AP114,AP116:AP124)</f>
        <v>836.0319999999997</v>
      </c>
      <c r="AQ126" s="1463"/>
      <c r="AR126" s="1463"/>
      <c r="AS126" s="1465"/>
      <c r="AT126" s="34"/>
    </row>
    <row r="127" spans="1:48" x14ac:dyDescent="0.25">
      <c r="C127" s="716" t="s">
        <v>192</v>
      </c>
      <c r="D127" s="1470">
        <v>43</v>
      </c>
      <c r="E127" s="1470">
        <v>144</v>
      </c>
      <c r="F127" s="1470">
        <v>453</v>
      </c>
      <c r="G127" s="1470"/>
      <c r="H127" s="1470">
        <v>1</v>
      </c>
      <c r="I127" s="1470">
        <v>11</v>
      </c>
      <c r="J127" s="1470">
        <v>41</v>
      </c>
      <c r="K127" s="1470"/>
      <c r="L127" s="1470">
        <v>1</v>
      </c>
      <c r="M127" s="1470">
        <v>0</v>
      </c>
      <c r="N127" s="1470" t="s">
        <v>249</v>
      </c>
      <c r="O127" s="1470"/>
      <c r="P127" s="1470">
        <v>1</v>
      </c>
      <c r="Q127" s="1470">
        <v>3</v>
      </c>
      <c r="R127" s="1470">
        <v>9</v>
      </c>
      <c r="S127" s="1469"/>
      <c r="T127" s="1470">
        <v>0</v>
      </c>
      <c r="U127" s="1470">
        <v>4</v>
      </c>
      <c r="V127" s="1470">
        <v>293</v>
      </c>
      <c r="W127" s="1469"/>
      <c r="X127" s="1469"/>
      <c r="Y127" s="1469"/>
      <c r="Z127" s="1469"/>
      <c r="AA127" s="1469"/>
      <c r="AB127" s="1470">
        <v>6</v>
      </c>
      <c r="AC127" s="1470">
        <v>24</v>
      </c>
      <c r="AD127" s="1470">
        <v>76</v>
      </c>
      <c r="AE127" s="1469"/>
      <c r="AF127" s="1470">
        <v>15</v>
      </c>
      <c r="AG127" s="1470">
        <v>18</v>
      </c>
      <c r="AH127" s="1470">
        <v>54</v>
      </c>
      <c r="AI127" s="1469"/>
      <c r="AJ127" s="1470">
        <v>11</v>
      </c>
      <c r="AK127" s="1470">
        <v>23</v>
      </c>
      <c r="AL127" s="1470">
        <v>34</v>
      </c>
      <c r="AM127" s="1469"/>
      <c r="AN127" s="1469"/>
      <c r="AO127" s="1469"/>
      <c r="AP127" s="1469"/>
      <c r="AQ127" s="1469"/>
      <c r="AR127" s="1469"/>
      <c r="AS127" s="1469"/>
    </row>
    <row r="128" spans="1:48" x14ac:dyDescent="0.25">
      <c r="C128" s="674"/>
      <c r="D128" s="676"/>
      <c r="E128" s="676"/>
      <c r="F128" s="676"/>
      <c r="G128" s="676"/>
      <c r="H128" s="676"/>
      <c r="I128" s="676"/>
      <c r="J128" s="676"/>
      <c r="K128" s="676"/>
      <c r="L128" s="676"/>
      <c r="M128" s="676"/>
      <c r="N128" s="676"/>
      <c r="O128" s="676"/>
      <c r="P128" s="676"/>
      <c r="Q128" s="676"/>
      <c r="R128" s="676"/>
      <c r="S128" s="676"/>
      <c r="T128" s="676"/>
      <c r="U128" s="676"/>
      <c r="V128" s="676"/>
      <c r="W128" s="676"/>
      <c r="X128" s="675"/>
      <c r="Y128" s="675"/>
      <c r="Z128" s="675"/>
      <c r="AA128" s="675"/>
      <c r="AB128" s="676"/>
      <c r="AC128" s="676"/>
      <c r="AD128" s="676"/>
      <c r="AE128" s="676"/>
      <c r="AF128" s="675"/>
      <c r="AG128" s="675"/>
      <c r="AH128" s="675"/>
      <c r="AI128" s="675"/>
      <c r="AJ128" s="675"/>
      <c r="AK128" s="675"/>
      <c r="AL128" s="675"/>
      <c r="AM128" s="675"/>
    </row>
    <row r="129" spans="3:106" x14ac:dyDescent="0.25">
      <c r="C129" s="677"/>
      <c r="D129" s="719"/>
      <c r="E129" s="719"/>
      <c r="F129" s="719"/>
      <c r="G129" s="719"/>
      <c r="H129" s="719"/>
      <c r="I129" s="719"/>
      <c r="J129" s="719"/>
      <c r="K129" s="719"/>
      <c r="L129" s="719"/>
      <c r="M129" s="719"/>
      <c r="N129" s="719"/>
      <c r="O129" s="719"/>
      <c r="P129" s="719"/>
      <c r="Q129" s="719"/>
      <c r="R129" s="719"/>
      <c r="S129" s="719"/>
      <c r="T129" s="719"/>
      <c r="U129" s="719"/>
      <c r="V129" s="719"/>
      <c r="W129" s="719"/>
      <c r="X129" s="719"/>
      <c r="Y129" s="719"/>
      <c r="Z129" s="719"/>
      <c r="AA129" s="719"/>
      <c r="AB129" s="719"/>
      <c r="AC129" s="719"/>
      <c r="AD129" s="719"/>
      <c r="AE129" s="719"/>
      <c r="AF129" s="719"/>
      <c r="AG129" s="719"/>
      <c r="AH129" s="719"/>
      <c r="AI129" s="719"/>
      <c r="AJ129" s="719"/>
      <c r="AK129" s="719"/>
      <c r="AL129" s="719"/>
      <c r="AM129" s="719"/>
      <c r="AN129" s="719"/>
      <c r="AO129" s="719"/>
      <c r="AP129" s="719"/>
      <c r="AQ129" s="718"/>
      <c r="AR129" s="718"/>
      <c r="AS129" s="718"/>
      <c r="AT129" s="718"/>
      <c r="AU129" s="718"/>
      <c r="AV129" s="718"/>
      <c r="AW129" s="718"/>
      <c r="AX129" s="718"/>
      <c r="AY129" s="718"/>
      <c r="AZ129" s="718"/>
      <c r="BA129" s="718"/>
      <c r="BB129" s="718"/>
      <c r="BC129" s="718"/>
      <c r="BD129" s="718"/>
      <c r="BE129" s="718"/>
      <c r="BF129" s="718"/>
      <c r="BG129" s="718"/>
      <c r="BH129" s="718"/>
      <c r="BI129" s="718"/>
      <c r="BJ129" s="718"/>
      <c r="BK129" s="718"/>
      <c r="BL129" s="718"/>
      <c r="BM129" s="718"/>
      <c r="BN129" s="718"/>
      <c r="BO129" s="718"/>
      <c r="BP129" s="718"/>
      <c r="BQ129" s="718"/>
      <c r="BR129" s="718"/>
      <c r="BS129" s="718"/>
      <c r="BT129" s="718"/>
      <c r="BU129" s="718"/>
      <c r="BV129" s="718"/>
      <c r="BW129" s="718"/>
      <c r="BX129" s="718"/>
      <c r="BY129" s="718"/>
      <c r="BZ129" s="718"/>
      <c r="CA129" s="718"/>
      <c r="CB129" s="718"/>
      <c r="CC129" s="718"/>
      <c r="CD129" s="718"/>
      <c r="CE129" s="718"/>
      <c r="CF129" s="718"/>
      <c r="CG129" s="718"/>
      <c r="CH129" s="718"/>
      <c r="CI129" s="718"/>
      <c r="CJ129" s="718"/>
      <c r="CK129" s="718"/>
      <c r="CL129" s="718"/>
      <c r="CM129" s="718"/>
      <c r="CN129" s="718"/>
      <c r="CO129" s="718"/>
      <c r="CP129" s="718"/>
      <c r="CQ129" s="718"/>
      <c r="CR129" s="718"/>
      <c r="CS129" s="718"/>
      <c r="CT129" s="718"/>
      <c r="CU129" s="718"/>
      <c r="CV129" s="718"/>
      <c r="CW129" s="718"/>
      <c r="CX129" s="718"/>
      <c r="CY129" s="718"/>
      <c r="CZ129" s="718"/>
      <c r="DA129" s="718"/>
      <c r="DB129" s="718"/>
    </row>
  </sheetData>
  <mergeCells count="14">
    <mergeCell ref="L4:O4"/>
    <mergeCell ref="D3:AV3"/>
    <mergeCell ref="AN4:AV4"/>
    <mergeCell ref="A3:A5"/>
    <mergeCell ref="B3:B5"/>
    <mergeCell ref="C3:C5"/>
    <mergeCell ref="D4:G4"/>
    <mergeCell ref="H4:K4"/>
    <mergeCell ref="P4:S4"/>
    <mergeCell ref="T4:W4"/>
    <mergeCell ref="X4:AA4"/>
    <mergeCell ref="AB4:AE4"/>
    <mergeCell ref="AF4:AI4"/>
    <mergeCell ref="AJ4:A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zoomScale="90" zoomScaleNormal="90" workbookViewId="0">
      <pane ySplit="1" topLeftCell="A2" activePane="bottomLeft" state="frozen"/>
      <selection pane="bottomLeft" activeCell="AD64" sqref="AD64"/>
    </sheetView>
  </sheetViews>
  <sheetFormatPr defaultRowHeight="15" x14ac:dyDescent="0.25"/>
  <sheetData>
    <row r="1" spans="12:12" ht="18.75" x14ac:dyDescent="0.3">
      <c r="L1" s="209" t="s">
        <v>156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:C5"/>
    </sheetView>
  </sheetViews>
  <sheetFormatPr defaultRowHeight="15" x14ac:dyDescent="0.25"/>
  <cols>
    <col min="1" max="1" width="4.7109375" customWidth="1"/>
    <col min="2" max="2" width="8.7109375" customWidth="1"/>
    <col min="3" max="3" width="34.28515625" customWidth="1"/>
    <col min="4" max="4" width="12.28515625" style="227" customWidth="1"/>
    <col min="5" max="7" width="10.7109375" style="227" customWidth="1"/>
    <col min="8" max="8" width="12.28515625" style="227" customWidth="1"/>
    <col min="9" max="11" width="10.7109375" style="227" customWidth="1"/>
    <col min="12" max="12" width="12.28515625" style="227" customWidth="1"/>
    <col min="13" max="15" width="10.7109375" style="227" customWidth="1"/>
    <col min="16" max="16" width="12.28515625" style="246" customWidth="1"/>
    <col min="17" max="19" width="10.7109375" style="246" customWidth="1"/>
    <col min="20" max="20" width="12.28515625" style="227" customWidth="1"/>
    <col min="21" max="23" width="10.7109375" style="227" customWidth="1"/>
    <col min="24" max="24" width="12.28515625" style="246" customWidth="1"/>
    <col min="25" max="27" width="10.7109375" style="246" customWidth="1"/>
    <col min="28" max="28" width="12.28515625" style="227" customWidth="1"/>
    <col min="29" max="31" width="10.7109375" style="227" customWidth="1"/>
    <col min="32" max="32" width="12.28515625" style="227" customWidth="1"/>
    <col min="33" max="35" width="10.7109375" style="227" customWidth="1"/>
    <col min="36" max="36" width="12.28515625" style="227" customWidth="1"/>
    <col min="37" max="39" width="10.7109375" style="227" customWidth="1"/>
    <col min="40" max="40" width="12.28515625" style="227" customWidth="1"/>
    <col min="41" max="43" width="10.7109375" style="227" customWidth="1"/>
    <col min="44" max="44" width="12.28515625" style="227" customWidth="1"/>
    <col min="45" max="47" width="10.7109375" style="227" customWidth="1"/>
    <col min="48" max="48" width="12.140625" style="227" customWidth="1"/>
    <col min="49" max="51" width="10.7109375" style="227" customWidth="1"/>
    <col min="52" max="52" width="12.28515625" customWidth="1"/>
    <col min="53" max="54" width="10.7109375" customWidth="1"/>
    <col min="55" max="55" width="12.7109375" customWidth="1"/>
    <col min="56" max="56" width="8.7109375" customWidth="1"/>
    <col min="57" max="57" width="12.7109375" customWidth="1"/>
    <col min="58" max="58" width="8.7109375" customWidth="1"/>
    <col min="59" max="59" width="16.28515625" customWidth="1"/>
    <col min="60" max="60" width="8.7109375" customWidth="1"/>
  </cols>
  <sheetData>
    <row r="1" spans="1:60" ht="18.75" x14ac:dyDescent="0.3">
      <c r="A1" s="38" t="s">
        <v>157</v>
      </c>
      <c r="B1" s="12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44"/>
      <c r="Q1" s="244"/>
      <c r="R1" s="244"/>
      <c r="S1" s="244"/>
      <c r="T1" s="230"/>
      <c r="U1" s="230"/>
      <c r="V1" s="230"/>
      <c r="W1" s="230"/>
      <c r="X1" s="244"/>
      <c r="Y1" s="244"/>
      <c r="Z1" s="244"/>
      <c r="AA1" s="244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38"/>
      <c r="BA1" s="38"/>
      <c r="BB1" s="38">
        <f>106/BB125/A68</f>
        <v>0.81797993022351712</v>
      </c>
      <c r="BC1" s="38"/>
      <c r="BD1" s="38"/>
      <c r="BE1" s="38"/>
      <c r="BF1" s="38"/>
      <c r="BG1" s="38"/>
      <c r="BH1" s="26"/>
    </row>
    <row r="2" spans="1:60" ht="16.5" thickBot="1" x14ac:dyDescent="0.3">
      <c r="A2" s="12"/>
      <c r="B2" s="204">
        <v>6</v>
      </c>
      <c r="C2" s="71" t="s">
        <v>235</v>
      </c>
      <c r="D2" s="235"/>
      <c r="E2" s="235"/>
      <c r="F2" s="235"/>
      <c r="G2" s="235"/>
      <c r="H2" s="231"/>
      <c r="I2" s="231"/>
      <c r="J2" s="231"/>
      <c r="K2" s="231"/>
      <c r="L2" s="235"/>
      <c r="M2" s="235"/>
      <c r="N2" s="235"/>
      <c r="O2" s="235"/>
      <c r="P2" s="245"/>
      <c r="Q2" s="245"/>
      <c r="R2" s="245"/>
      <c r="S2" s="245"/>
      <c r="T2" s="231"/>
      <c r="U2" s="231"/>
      <c r="V2" s="231"/>
      <c r="W2" s="231"/>
      <c r="X2" s="245"/>
      <c r="Y2" s="245"/>
      <c r="Z2" s="245"/>
      <c r="AA2" s="245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70"/>
      <c r="BA2" s="70"/>
      <c r="BB2" s="70"/>
      <c r="BC2" s="70"/>
      <c r="BD2" s="70"/>
      <c r="BE2" s="70"/>
      <c r="BF2" s="70"/>
      <c r="BG2" s="70"/>
      <c r="BH2" s="26"/>
    </row>
    <row r="3" spans="1:60" ht="19.5" thickBot="1" x14ac:dyDescent="0.35">
      <c r="A3" s="1677" t="s">
        <v>75</v>
      </c>
      <c r="B3" s="1680" t="s">
        <v>77</v>
      </c>
      <c r="C3" s="1683" t="s">
        <v>76</v>
      </c>
      <c r="D3" s="1711" t="s">
        <v>181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2"/>
      <c r="AI3" s="1712"/>
      <c r="AJ3" s="1712"/>
      <c r="AK3" s="1712"/>
      <c r="AL3" s="1712"/>
      <c r="AM3" s="1712"/>
      <c r="AN3" s="1712"/>
      <c r="AO3" s="1712"/>
      <c r="AP3" s="1712"/>
      <c r="AQ3" s="1712"/>
      <c r="AR3" s="1712"/>
      <c r="AS3" s="1712"/>
      <c r="AT3" s="1712"/>
      <c r="AU3" s="1712"/>
      <c r="AV3" s="1712"/>
      <c r="AW3" s="1712"/>
      <c r="AX3" s="1712"/>
      <c r="AY3" s="1712"/>
      <c r="AZ3" s="1712"/>
      <c r="BA3" s="1712"/>
      <c r="BB3" s="1712"/>
      <c r="BC3" s="1712"/>
      <c r="BD3" s="1712"/>
      <c r="BE3" s="1712"/>
      <c r="BF3" s="1712"/>
      <c r="BG3" s="1712"/>
      <c r="BH3" s="1713"/>
    </row>
    <row r="4" spans="1:60" ht="57.75" customHeight="1" thickBot="1" x14ac:dyDescent="0.3">
      <c r="A4" s="1678"/>
      <c r="B4" s="1681"/>
      <c r="C4" s="1684"/>
      <c r="D4" s="1671" t="s">
        <v>199</v>
      </c>
      <c r="E4" s="1672"/>
      <c r="F4" s="1672"/>
      <c r="G4" s="1673"/>
      <c r="H4" s="1669" t="s">
        <v>230</v>
      </c>
      <c r="I4" s="1669"/>
      <c r="J4" s="1669"/>
      <c r="K4" s="1670"/>
      <c r="L4" s="1668" t="s">
        <v>229</v>
      </c>
      <c r="M4" s="1669"/>
      <c r="N4" s="1669"/>
      <c r="O4" s="1670"/>
      <c r="P4" s="1714" t="s">
        <v>253</v>
      </c>
      <c r="Q4" s="1715"/>
      <c r="R4" s="1715"/>
      <c r="S4" s="1716"/>
      <c r="T4" s="1671" t="s">
        <v>254</v>
      </c>
      <c r="U4" s="1672"/>
      <c r="V4" s="1672"/>
      <c r="W4" s="1673"/>
      <c r="X4" s="1668" t="s">
        <v>255</v>
      </c>
      <c r="Y4" s="1669"/>
      <c r="Z4" s="1669"/>
      <c r="AA4" s="1670"/>
      <c r="AB4" s="1671" t="s">
        <v>256</v>
      </c>
      <c r="AC4" s="1672"/>
      <c r="AD4" s="1672"/>
      <c r="AE4" s="1673"/>
      <c r="AF4" s="1671" t="s">
        <v>231</v>
      </c>
      <c r="AG4" s="1672"/>
      <c r="AH4" s="1672"/>
      <c r="AI4" s="1673"/>
      <c r="AJ4" s="1671" t="s">
        <v>158</v>
      </c>
      <c r="AK4" s="1672"/>
      <c r="AL4" s="1672"/>
      <c r="AM4" s="1673"/>
      <c r="AN4" s="1671" t="s">
        <v>257</v>
      </c>
      <c r="AO4" s="1672"/>
      <c r="AP4" s="1672"/>
      <c r="AQ4" s="1673"/>
      <c r="AR4" s="1671" t="s">
        <v>159</v>
      </c>
      <c r="AS4" s="1672"/>
      <c r="AT4" s="1672"/>
      <c r="AU4" s="1673"/>
      <c r="AV4" s="1717" t="s">
        <v>190</v>
      </c>
      <c r="AW4" s="1718"/>
      <c r="AX4" s="1718"/>
      <c r="AY4" s="1719"/>
      <c r="AZ4" s="1700" t="s">
        <v>132</v>
      </c>
      <c r="BA4" s="1701"/>
      <c r="BB4" s="1701"/>
      <c r="BC4" s="1701"/>
      <c r="BD4" s="1701"/>
      <c r="BE4" s="1701"/>
      <c r="BF4" s="1701"/>
      <c r="BG4" s="1701"/>
      <c r="BH4" s="1702"/>
    </row>
    <row r="5" spans="1:60" ht="43.5" customHeight="1" thickBot="1" x14ac:dyDescent="0.3">
      <c r="A5" s="1679"/>
      <c r="B5" s="1682"/>
      <c r="C5" s="1685"/>
      <c r="D5" s="224" t="s">
        <v>130</v>
      </c>
      <c r="E5" s="225" t="s">
        <v>131</v>
      </c>
      <c r="F5" s="225" t="s">
        <v>133</v>
      </c>
      <c r="G5" s="226" t="s">
        <v>134</v>
      </c>
      <c r="H5" s="228" t="s">
        <v>130</v>
      </c>
      <c r="I5" s="225" t="s">
        <v>131</v>
      </c>
      <c r="J5" s="225" t="s">
        <v>133</v>
      </c>
      <c r="K5" s="229" t="s">
        <v>134</v>
      </c>
      <c r="L5" s="224" t="s">
        <v>130</v>
      </c>
      <c r="M5" s="225" t="s">
        <v>131</v>
      </c>
      <c r="N5" s="225" t="s">
        <v>133</v>
      </c>
      <c r="O5" s="226" t="s">
        <v>134</v>
      </c>
      <c r="P5" s="228" t="s">
        <v>130</v>
      </c>
      <c r="Q5" s="225" t="s">
        <v>131</v>
      </c>
      <c r="R5" s="225" t="s">
        <v>133</v>
      </c>
      <c r="S5" s="229" t="s">
        <v>134</v>
      </c>
      <c r="T5" s="224" t="s">
        <v>130</v>
      </c>
      <c r="U5" s="225" t="s">
        <v>131</v>
      </c>
      <c r="V5" s="225" t="s">
        <v>133</v>
      </c>
      <c r="W5" s="226" t="s">
        <v>134</v>
      </c>
      <c r="X5" s="228" t="s">
        <v>130</v>
      </c>
      <c r="Y5" s="225" t="s">
        <v>131</v>
      </c>
      <c r="Z5" s="225" t="s">
        <v>133</v>
      </c>
      <c r="AA5" s="229" t="s">
        <v>134</v>
      </c>
      <c r="AB5" s="224" t="s">
        <v>130</v>
      </c>
      <c r="AC5" s="225" t="s">
        <v>131</v>
      </c>
      <c r="AD5" s="225" t="s">
        <v>133</v>
      </c>
      <c r="AE5" s="226" t="s">
        <v>134</v>
      </c>
      <c r="AF5" s="228" t="s">
        <v>130</v>
      </c>
      <c r="AG5" s="225" t="s">
        <v>131</v>
      </c>
      <c r="AH5" s="225" t="s">
        <v>133</v>
      </c>
      <c r="AI5" s="229" t="s">
        <v>134</v>
      </c>
      <c r="AJ5" s="224" t="s">
        <v>130</v>
      </c>
      <c r="AK5" s="225" t="s">
        <v>131</v>
      </c>
      <c r="AL5" s="225" t="s">
        <v>133</v>
      </c>
      <c r="AM5" s="226" t="s">
        <v>134</v>
      </c>
      <c r="AN5" s="228" t="s">
        <v>130</v>
      </c>
      <c r="AO5" s="225" t="s">
        <v>131</v>
      </c>
      <c r="AP5" s="225" t="s">
        <v>133</v>
      </c>
      <c r="AQ5" s="229" t="s">
        <v>134</v>
      </c>
      <c r="AR5" s="224" t="s">
        <v>130</v>
      </c>
      <c r="AS5" s="225" t="s">
        <v>131</v>
      </c>
      <c r="AT5" s="225" t="s">
        <v>133</v>
      </c>
      <c r="AU5" s="226" t="s">
        <v>134</v>
      </c>
      <c r="AV5" s="228" t="s">
        <v>130</v>
      </c>
      <c r="AW5" s="225" t="s">
        <v>131</v>
      </c>
      <c r="AX5" s="225" t="s">
        <v>133</v>
      </c>
      <c r="AY5" s="226" t="s">
        <v>134</v>
      </c>
      <c r="AZ5" s="73" t="s">
        <v>130</v>
      </c>
      <c r="BA5" s="52" t="s">
        <v>131</v>
      </c>
      <c r="BB5" s="72" t="s">
        <v>133</v>
      </c>
      <c r="BC5" s="103" t="s">
        <v>178</v>
      </c>
      <c r="BD5" s="29" t="s">
        <v>144</v>
      </c>
      <c r="BE5" s="103" t="s">
        <v>179</v>
      </c>
      <c r="BF5" s="102" t="s">
        <v>144</v>
      </c>
      <c r="BG5" s="103" t="s">
        <v>180</v>
      </c>
      <c r="BH5" s="29" t="s">
        <v>144</v>
      </c>
    </row>
    <row r="6" spans="1:60" ht="16.5" customHeight="1" thickBot="1" x14ac:dyDescent="0.3">
      <c r="A6" s="30"/>
      <c r="B6" s="31"/>
      <c r="C6" s="276" t="s">
        <v>140</v>
      </c>
      <c r="D6" s="268">
        <f t="shared" ref="D6:AY6" si="0">D7+D8+D18+D31+D49+D69+D83+D115</f>
        <v>1</v>
      </c>
      <c r="E6" s="269">
        <f t="shared" si="0"/>
        <v>13</v>
      </c>
      <c r="F6" s="269">
        <f t="shared" si="0"/>
        <v>33</v>
      </c>
      <c r="G6" s="270">
        <f t="shared" si="0"/>
        <v>16</v>
      </c>
      <c r="H6" s="605">
        <f t="shared" si="0"/>
        <v>0</v>
      </c>
      <c r="I6" s="608">
        <f t="shared" si="0"/>
        <v>0</v>
      </c>
      <c r="J6" s="608">
        <f t="shared" si="0"/>
        <v>0</v>
      </c>
      <c r="K6" s="610">
        <f t="shared" si="0"/>
        <v>0</v>
      </c>
      <c r="L6" s="605">
        <f t="shared" si="0"/>
        <v>0</v>
      </c>
      <c r="M6" s="608">
        <f t="shared" si="0"/>
        <v>0</v>
      </c>
      <c r="N6" s="608">
        <f t="shared" si="0"/>
        <v>0</v>
      </c>
      <c r="O6" s="610">
        <f t="shared" si="0"/>
        <v>0</v>
      </c>
      <c r="P6" s="671">
        <f t="shared" si="0"/>
        <v>0</v>
      </c>
      <c r="Q6" s="672">
        <f t="shared" si="0"/>
        <v>0</v>
      </c>
      <c r="R6" s="672">
        <f t="shared" si="0"/>
        <v>0</v>
      </c>
      <c r="S6" s="673">
        <f t="shared" si="0"/>
        <v>0</v>
      </c>
      <c r="T6" s="605">
        <f t="shared" si="0"/>
        <v>0</v>
      </c>
      <c r="U6" s="608">
        <f t="shared" si="0"/>
        <v>0</v>
      </c>
      <c r="V6" s="608">
        <f t="shared" si="0"/>
        <v>0</v>
      </c>
      <c r="W6" s="610">
        <f t="shared" si="0"/>
        <v>0</v>
      </c>
      <c r="X6" s="671">
        <f t="shared" si="0"/>
        <v>0</v>
      </c>
      <c r="Y6" s="672">
        <f t="shared" si="0"/>
        <v>0</v>
      </c>
      <c r="Z6" s="672">
        <f t="shared" si="0"/>
        <v>0</v>
      </c>
      <c r="AA6" s="673">
        <f t="shared" si="0"/>
        <v>0</v>
      </c>
      <c r="AB6" s="268">
        <f t="shared" si="0"/>
        <v>6</v>
      </c>
      <c r="AC6" s="269">
        <f t="shared" si="0"/>
        <v>14</v>
      </c>
      <c r="AD6" s="269">
        <f t="shared" si="0"/>
        <v>20</v>
      </c>
      <c r="AE6" s="270">
        <f t="shared" si="0"/>
        <v>11</v>
      </c>
      <c r="AF6" s="268">
        <f t="shared" si="0"/>
        <v>0</v>
      </c>
      <c r="AG6" s="269">
        <f t="shared" si="0"/>
        <v>0</v>
      </c>
      <c r="AH6" s="269">
        <f t="shared" si="0"/>
        <v>3</v>
      </c>
      <c r="AI6" s="270">
        <f t="shared" si="0"/>
        <v>3</v>
      </c>
      <c r="AJ6" s="268">
        <f t="shared" si="0"/>
        <v>7</v>
      </c>
      <c r="AK6" s="269">
        <f t="shared" si="0"/>
        <v>40</v>
      </c>
      <c r="AL6" s="269">
        <f t="shared" si="0"/>
        <v>312</v>
      </c>
      <c r="AM6" s="270">
        <f t="shared" si="0"/>
        <v>30</v>
      </c>
      <c r="AN6" s="268">
        <f t="shared" si="0"/>
        <v>0</v>
      </c>
      <c r="AO6" s="269">
        <f t="shared" si="0"/>
        <v>245</v>
      </c>
      <c r="AP6" s="269">
        <f t="shared" si="0"/>
        <v>244</v>
      </c>
      <c r="AQ6" s="270">
        <f t="shared" si="0"/>
        <v>25</v>
      </c>
      <c r="AR6" s="268">
        <f t="shared" si="0"/>
        <v>0</v>
      </c>
      <c r="AS6" s="269">
        <f t="shared" si="0"/>
        <v>14</v>
      </c>
      <c r="AT6" s="269">
        <f t="shared" si="0"/>
        <v>145</v>
      </c>
      <c r="AU6" s="270">
        <f t="shared" si="0"/>
        <v>13</v>
      </c>
      <c r="AV6" s="605">
        <f t="shared" si="0"/>
        <v>0</v>
      </c>
      <c r="AW6" s="608">
        <f t="shared" si="0"/>
        <v>0</v>
      </c>
      <c r="AX6" s="608">
        <f t="shared" si="0"/>
        <v>0</v>
      </c>
      <c r="AY6" s="610">
        <f t="shared" si="0"/>
        <v>0</v>
      </c>
      <c r="AZ6" s="430">
        <f t="shared" ref="AZ6:AZ36" si="1">D6+H6+L6+P6+T6+X6+AB6+AF6+AJ6+AN6+AR6+AV6</f>
        <v>14</v>
      </c>
      <c r="BA6" s="431">
        <f t="shared" ref="BA6:BA36" si="2">E6+I6+M6+Q6+U6+Y6+AC6+AG6+AK6+AO6+AS6+AW6</f>
        <v>326</v>
      </c>
      <c r="BB6" s="432">
        <f t="shared" ref="BB6:BB62" si="3">F6+J6+N6+R6+V6+Z6+AD6+AH6+AL6+AP6+AT6+AX6</f>
        <v>757</v>
      </c>
      <c r="BC6" s="450">
        <f>(G6+K6+O6+S6+W6+AA6+AE6+AI6+AM6+AQ6+AU6+AY6)/$B$2/A125</f>
        <v>0.14714714714714713</v>
      </c>
      <c r="BD6" s="434">
        <f>$BC$125</f>
        <v>0.14714714714714713</v>
      </c>
      <c r="BE6" s="435">
        <f>BB6/$BB$125/A125</f>
        <v>0.99991546289349376</v>
      </c>
      <c r="BF6" s="436">
        <f>$BE$125</f>
        <v>0.99999999999999944</v>
      </c>
      <c r="BG6" s="435">
        <f>(AZ6+BA6)/BB6</f>
        <v>0.44914134742404227</v>
      </c>
      <c r="BH6" s="434">
        <f>$BG$125</f>
        <v>0.23126602794053733</v>
      </c>
    </row>
    <row r="7" spans="1:60" ht="16.5" customHeight="1" thickBot="1" x14ac:dyDescent="0.3">
      <c r="A7" s="27">
        <v>1</v>
      </c>
      <c r="B7" s="54">
        <v>50050</v>
      </c>
      <c r="C7" s="62" t="s">
        <v>81</v>
      </c>
      <c r="D7" s="277"/>
      <c r="E7" s="278"/>
      <c r="F7" s="278"/>
      <c r="G7" s="279">
        <f>IF(F7&gt;0,1,0)</f>
        <v>0</v>
      </c>
      <c r="H7" s="603"/>
      <c r="I7" s="611"/>
      <c r="J7" s="611"/>
      <c r="K7" s="612">
        <f>IF(J7&gt;0,1,0)</f>
        <v>0</v>
      </c>
      <c r="L7" s="603"/>
      <c r="M7" s="611"/>
      <c r="N7" s="611"/>
      <c r="O7" s="612">
        <f>IF(N7&gt;0,1,0)</f>
        <v>0</v>
      </c>
      <c r="P7" s="726"/>
      <c r="Q7" s="730"/>
      <c r="R7" s="730"/>
      <c r="S7" s="729">
        <f>IF(R7&gt;0,1,0)</f>
        <v>0</v>
      </c>
      <c r="T7" s="277"/>
      <c r="U7" s="278"/>
      <c r="V7" s="278"/>
      <c r="W7" s="279">
        <f>IF(V7&gt;0,1,0)</f>
        <v>0</v>
      </c>
      <c r="X7" s="277"/>
      <c r="Y7" s="278"/>
      <c r="Z7" s="278"/>
      <c r="AA7" s="279"/>
      <c r="AB7" s="533"/>
      <c r="AC7" s="789"/>
      <c r="AD7" s="789"/>
      <c r="AE7" s="476">
        <f>IF(AD7&gt;0,1,0)</f>
        <v>0</v>
      </c>
      <c r="AF7" s="305"/>
      <c r="AG7" s="305"/>
      <c r="AH7" s="305"/>
      <c r="AI7" s="279">
        <f>IF(AH7&gt;0,1,0)</f>
        <v>0</v>
      </c>
      <c r="AJ7" s="277"/>
      <c r="AK7" s="278"/>
      <c r="AL7" s="278"/>
      <c r="AM7" s="279">
        <f>IF(AL7&gt;0,1,0)</f>
        <v>0</v>
      </c>
      <c r="AN7" s="533"/>
      <c r="AO7" s="789"/>
      <c r="AP7" s="789"/>
      <c r="AQ7" s="476">
        <f>IF(AP7&gt;0,1,0)</f>
        <v>0</v>
      </c>
      <c r="AR7" s="277"/>
      <c r="AS7" s="278"/>
      <c r="AT7" s="278"/>
      <c r="AU7" s="279">
        <f>IF(AT7&gt;0,1,0)</f>
        <v>0</v>
      </c>
      <c r="AV7" s="603"/>
      <c r="AW7" s="611"/>
      <c r="AX7" s="611"/>
      <c r="AY7" s="612">
        <f>IF(AX7&gt;0,1,0)</f>
        <v>0</v>
      </c>
      <c r="AZ7" s="477">
        <f t="shared" si="1"/>
        <v>0</v>
      </c>
      <c r="BA7" s="478">
        <f t="shared" si="2"/>
        <v>0</v>
      </c>
      <c r="BB7" s="456">
        <f>F7+J7+N7+R7+V7+Z7+AD7+AH7+AL7+AP7+AT7+AX7+0.001</f>
        <v>1E-3</v>
      </c>
      <c r="BC7" s="479">
        <f>(G7+K7+O7+S7+W7+AA7+AE7+AI7+AM7+AQ7+AU7+AY7)/$B$2</f>
        <v>0</v>
      </c>
      <c r="BD7" s="480">
        <f>$BC$125</f>
        <v>0.14714714714714713</v>
      </c>
      <c r="BE7" s="481">
        <f>BB7/$BB$125</f>
        <v>1.4661904409666817E-4</v>
      </c>
      <c r="BF7" s="482">
        <f>$BE$125</f>
        <v>0.99999999999999944</v>
      </c>
      <c r="BG7" s="481">
        <f>(AZ7+BA7)/BB7</f>
        <v>0</v>
      </c>
      <c r="BH7" s="480">
        <f>$BG$125</f>
        <v>0.23126602794053733</v>
      </c>
    </row>
    <row r="8" spans="1:60" ht="16.5" customHeight="1" thickBot="1" x14ac:dyDescent="0.3">
      <c r="A8" s="13"/>
      <c r="B8" s="47"/>
      <c r="C8" s="365" t="s">
        <v>0</v>
      </c>
      <c r="D8" s="210">
        <f>SUM(D9:D17)</f>
        <v>1</v>
      </c>
      <c r="E8" s="212">
        <f t="shared" ref="E8:AY8" si="4">SUM(E9:E17)</f>
        <v>3</v>
      </c>
      <c r="F8" s="212">
        <f t="shared" si="4"/>
        <v>6</v>
      </c>
      <c r="G8" s="211">
        <f t="shared" si="4"/>
        <v>1</v>
      </c>
      <c r="H8" s="615">
        <f t="shared" si="4"/>
        <v>0</v>
      </c>
      <c r="I8" s="616">
        <f t="shared" si="4"/>
        <v>0</v>
      </c>
      <c r="J8" s="616">
        <f t="shared" si="4"/>
        <v>0</v>
      </c>
      <c r="K8" s="620">
        <f t="shared" si="4"/>
        <v>0</v>
      </c>
      <c r="L8" s="615">
        <f t="shared" si="4"/>
        <v>0</v>
      </c>
      <c r="M8" s="616">
        <f t="shared" si="4"/>
        <v>0</v>
      </c>
      <c r="N8" s="616">
        <f t="shared" si="4"/>
        <v>0</v>
      </c>
      <c r="O8" s="620">
        <f t="shared" si="4"/>
        <v>0</v>
      </c>
      <c r="P8" s="679">
        <f t="shared" si="4"/>
        <v>0</v>
      </c>
      <c r="Q8" s="680">
        <f t="shared" si="4"/>
        <v>0</v>
      </c>
      <c r="R8" s="680">
        <f t="shared" si="4"/>
        <v>0</v>
      </c>
      <c r="S8" s="681">
        <f t="shared" si="4"/>
        <v>0</v>
      </c>
      <c r="T8" s="210">
        <f t="shared" si="4"/>
        <v>0</v>
      </c>
      <c r="U8" s="212">
        <f t="shared" si="4"/>
        <v>0</v>
      </c>
      <c r="V8" s="212">
        <f t="shared" si="4"/>
        <v>0</v>
      </c>
      <c r="W8" s="211">
        <f t="shared" si="4"/>
        <v>0</v>
      </c>
      <c r="X8" s="210">
        <f t="shared" si="4"/>
        <v>0</v>
      </c>
      <c r="Y8" s="212">
        <f t="shared" si="4"/>
        <v>0</v>
      </c>
      <c r="Z8" s="212">
        <f t="shared" si="4"/>
        <v>0</v>
      </c>
      <c r="AA8" s="211">
        <f t="shared" si="4"/>
        <v>0</v>
      </c>
      <c r="AB8" s="367">
        <f t="shared" si="4"/>
        <v>0</v>
      </c>
      <c r="AC8" s="368">
        <f t="shared" si="4"/>
        <v>4</v>
      </c>
      <c r="AD8" s="368">
        <f t="shared" si="4"/>
        <v>4</v>
      </c>
      <c r="AE8" s="371">
        <f t="shared" si="4"/>
        <v>1</v>
      </c>
      <c r="AF8" s="210">
        <f t="shared" si="4"/>
        <v>0</v>
      </c>
      <c r="AG8" s="212">
        <f t="shared" si="4"/>
        <v>0</v>
      </c>
      <c r="AH8" s="212">
        <f t="shared" si="4"/>
        <v>0</v>
      </c>
      <c r="AI8" s="211">
        <f t="shared" si="4"/>
        <v>0</v>
      </c>
      <c r="AJ8" s="210">
        <f t="shared" si="4"/>
        <v>1</v>
      </c>
      <c r="AK8" s="212">
        <f t="shared" si="4"/>
        <v>2</v>
      </c>
      <c r="AL8" s="212">
        <f t="shared" si="4"/>
        <v>9</v>
      </c>
      <c r="AM8" s="211">
        <f t="shared" si="4"/>
        <v>3</v>
      </c>
      <c r="AN8" s="367">
        <f t="shared" si="4"/>
        <v>0</v>
      </c>
      <c r="AO8" s="368">
        <f t="shared" si="4"/>
        <v>13</v>
      </c>
      <c r="AP8" s="368">
        <f t="shared" si="4"/>
        <v>13</v>
      </c>
      <c r="AQ8" s="371">
        <f t="shared" si="4"/>
        <v>1</v>
      </c>
      <c r="AR8" s="210">
        <f t="shared" si="4"/>
        <v>0</v>
      </c>
      <c r="AS8" s="212">
        <f t="shared" si="4"/>
        <v>3</v>
      </c>
      <c r="AT8" s="212">
        <f t="shared" si="4"/>
        <v>7</v>
      </c>
      <c r="AU8" s="211">
        <f t="shared" si="4"/>
        <v>1</v>
      </c>
      <c r="AV8" s="615">
        <f t="shared" si="4"/>
        <v>0</v>
      </c>
      <c r="AW8" s="616">
        <f t="shared" si="4"/>
        <v>0</v>
      </c>
      <c r="AX8" s="616">
        <f t="shared" si="4"/>
        <v>0</v>
      </c>
      <c r="AY8" s="620">
        <f t="shared" si="4"/>
        <v>0</v>
      </c>
      <c r="AZ8" s="32">
        <f t="shared" si="1"/>
        <v>2</v>
      </c>
      <c r="BA8" s="33">
        <f t="shared" si="2"/>
        <v>25</v>
      </c>
      <c r="BB8" s="206">
        <f t="shared" si="3"/>
        <v>39</v>
      </c>
      <c r="BC8" s="188">
        <f>(G8+K8+O8+S8+W8+AA8+AE8+AI8+AM8+AQ8+AU8+AY8)/$B$2/A17</f>
        <v>0.12962962962962965</v>
      </c>
      <c r="BD8" s="99"/>
      <c r="BE8" s="69">
        <f>BB8/$BB$125/A17</f>
        <v>0.63534919108556198</v>
      </c>
      <c r="BF8" s="74"/>
      <c r="BG8" s="69">
        <f t="shared" ref="BG8:BG66" si="5">(AZ8+BA8)/BB8</f>
        <v>0.69230769230769229</v>
      </c>
      <c r="BH8" s="99"/>
    </row>
    <row r="9" spans="1:60" ht="16.5" customHeight="1" x14ac:dyDescent="0.25">
      <c r="A9" s="14">
        <v>1</v>
      </c>
      <c r="B9" s="16">
        <v>10003</v>
      </c>
      <c r="C9" s="21" t="s">
        <v>142</v>
      </c>
      <c r="D9" s="1542"/>
      <c r="E9" s="1543"/>
      <c r="F9" s="1543"/>
      <c r="G9" s="293">
        <f>IF(F9&gt;0,1,0)</f>
        <v>0</v>
      </c>
      <c r="H9" s="595"/>
      <c r="I9" s="592"/>
      <c r="J9" s="592"/>
      <c r="K9" s="618">
        <f>IF(J9&gt;0,1,0)</f>
        <v>0</v>
      </c>
      <c r="L9" s="595"/>
      <c r="M9" s="592"/>
      <c r="N9" s="592"/>
      <c r="O9" s="618">
        <f t="shared" ref="O9:O17" si="6">IF(N9&gt;0,1,0)</f>
        <v>0</v>
      </c>
      <c r="P9" s="682"/>
      <c r="Q9" s="683"/>
      <c r="R9" s="683"/>
      <c r="S9" s="684">
        <f t="shared" ref="S9:S17" si="7">IF(R9&gt;0,1,0)</f>
        <v>0</v>
      </c>
      <c r="T9" s="291"/>
      <c r="U9" s="292"/>
      <c r="V9" s="292"/>
      <c r="W9" s="293">
        <f t="shared" ref="W9:W17" si="8">IF(V9&gt;0,1,0)</f>
        <v>0</v>
      </c>
      <c r="X9" s="281"/>
      <c r="Y9" s="282"/>
      <c r="Z9" s="557"/>
      <c r="AA9" s="545">
        <f t="shared" ref="AA9:AA17" si="9">IF(Z9&gt;0,1,0)</f>
        <v>0</v>
      </c>
      <c r="AB9" s="1577"/>
      <c r="AC9" s="1578"/>
      <c r="AD9" s="1578"/>
      <c r="AE9" s="293">
        <f>IF(AD9&gt;0,1,0)</f>
        <v>0</v>
      </c>
      <c r="AF9" s="291"/>
      <c r="AG9" s="292"/>
      <c r="AH9" s="292"/>
      <c r="AI9" s="293">
        <f>IF(AH9&gt;0,1,0)</f>
        <v>0</v>
      </c>
      <c r="AJ9" s="1603"/>
      <c r="AK9" s="1604"/>
      <c r="AL9" s="1604"/>
      <c r="AM9" s="293">
        <f>IF(AL9&gt;0,1,0)</f>
        <v>0</v>
      </c>
      <c r="AN9" s="1638"/>
      <c r="AO9" s="1639"/>
      <c r="AP9" s="1639"/>
      <c r="AQ9" s="293">
        <f>IF(AP9&gt;0,1,0)</f>
        <v>0</v>
      </c>
      <c r="AR9" s="1640"/>
      <c r="AS9" s="1641"/>
      <c r="AT9" s="1641"/>
      <c r="AU9" s="293">
        <f>IF(AT9&gt;0,1,0)</f>
        <v>0</v>
      </c>
      <c r="AV9" s="595"/>
      <c r="AW9" s="592"/>
      <c r="AX9" s="592"/>
      <c r="AY9" s="618">
        <f>IF(AX9&gt;0,1,0)</f>
        <v>0</v>
      </c>
      <c r="AZ9" s="454">
        <f t="shared" si="1"/>
        <v>0</v>
      </c>
      <c r="BA9" s="455">
        <f t="shared" si="2"/>
        <v>0</v>
      </c>
      <c r="BB9" s="456">
        <f>F9+J9+N9+R9+V9+Z9+AD9+AH9+AL9+AP9+AT9+AX9+0.001</f>
        <v>1E-3</v>
      </c>
      <c r="BC9" s="457">
        <f>(G9+K9+O9+S9+W9+AA9+AE9+AI9+AM9+AQ9+AU9+AY9)/$B$2</f>
        <v>0</v>
      </c>
      <c r="BD9" s="458">
        <f t="shared" ref="BD9:BD17" si="10">$BC$125</f>
        <v>0.14714714714714713</v>
      </c>
      <c r="BE9" s="459">
        <f t="shared" ref="BE9:BE17" si="11">BB9/$BB$125</f>
        <v>1.4661904409666817E-4</v>
      </c>
      <c r="BF9" s="460">
        <f t="shared" ref="BF9:BF17" si="12">$BE$125</f>
        <v>0.99999999999999944</v>
      </c>
      <c r="BG9" s="459">
        <f>(AZ9+BA9)/BB9</f>
        <v>0</v>
      </c>
      <c r="BH9" s="458">
        <f t="shared" ref="BH9:BH17" si="13">$BG$125</f>
        <v>0.23126602794053733</v>
      </c>
    </row>
    <row r="10" spans="1:60" ht="16.5" customHeight="1" x14ac:dyDescent="0.25">
      <c r="A10" s="14">
        <v>2</v>
      </c>
      <c r="B10" s="16">
        <v>10002</v>
      </c>
      <c r="C10" s="21" t="s">
        <v>79</v>
      </c>
      <c r="D10" s="1542"/>
      <c r="E10" s="1543"/>
      <c r="F10" s="1543"/>
      <c r="G10" s="306">
        <f>IF(F10&gt;0,1,0)</f>
        <v>0</v>
      </c>
      <c r="H10" s="595"/>
      <c r="I10" s="592"/>
      <c r="J10" s="592"/>
      <c r="K10" s="596">
        <f>IF(J10&gt;0,1,0)</f>
        <v>0</v>
      </c>
      <c r="L10" s="595"/>
      <c r="M10" s="592"/>
      <c r="N10" s="592"/>
      <c r="O10" s="596">
        <f t="shared" si="6"/>
        <v>0</v>
      </c>
      <c r="P10" s="682"/>
      <c r="Q10" s="683"/>
      <c r="R10" s="683"/>
      <c r="S10" s="685">
        <f t="shared" si="7"/>
        <v>0</v>
      </c>
      <c r="T10" s="291"/>
      <c r="U10" s="292"/>
      <c r="V10" s="292"/>
      <c r="W10" s="306">
        <f t="shared" si="8"/>
        <v>0</v>
      </c>
      <c r="X10" s="281"/>
      <c r="Y10" s="282"/>
      <c r="Z10" s="282"/>
      <c r="AA10" s="546">
        <f t="shared" si="9"/>
        <v>0</v>
      </c>
      <c r="AB10" s="1577"/>
      <c r="AC10" s="1578"/>
      <c r="AD10" s="1578"/>
      <c r="AE10" s="306">
        <f>IF(AD10&gt;0,1,0)</f>
        <v>0</v>
      </c>
      <c r="AF10" s="291"/>
      <c r="AG10" s="292"/>
      <c r="AH10" s="292"/>
      <c r="AI10" s="306">
        <f>IF(AH10&gt;0,1,0)</f>
        <v>0</v>
      </c>
      <c r="AJ10" s="1603"/>
      <c r="AK10" s="1604"/>
      <c r="AL10" s="1604"/>
      <c r="AM10" s="306">
        <f>IF(AL10&gt;0,1,0)</f>
        <v>0</v>
      </c>
      <c r="AN10" s="1638"/>
      <c r="AO10" s="1639"/>
      <c r="AP10" s="1639"/>
      <c r="AQ10" s="306">
        <f>IF(AP10&gt;0,1,0)</f>
        <v>0</v>
      </c>
      <c r="AR10" s="1640"/>
      <c r="AS10" s="1641"/>
      <c r="AT10" s="1641"/>
      <c r="AU10" s="306">
        <f>IF(AT10&gt;0,1,0)</f>
        <v>0</v>
      </c>
      <c r="AV10" s="595"/>
      <c r="AW10" s="592"/>
      <c r="AX10" s="592"/>
      <c r="AY10" s="596">
        <f>IF(AX10&gt;0,1,0)</f>
        <v>0</v>
      </c>
      <c r="AZ10" s="461">
        <f t="shared" si="1"/>
        <v>0</v>
      </c>
      <c r="BA10" s="452">
        <f t="shared" si="2"/>
        <v>0</v>
      </c>
      <c r="BB10" s="453">
        <f>F10+J10+N10+R10+V10+Z10+AD10+AH10+AL10+AP10+AT10+AX10+0.001</f>
        <v>1E-3</v>
      </c>
      <c r="BC10" s="457">
        <f t="shared" ref="BC10:BC124" si="14">(G10+K10+O10+S10+W10+AA10+AE10+AI10+AM10+AQ10+AU10+AY10)/$B$2</f>
        <v>0</v>
      </c>
      <c r="BD10" s="462">
        <f t="shared" si="10"/>
        <v>0.14714714714714713</v>
      </c>
      <c r="BE10" s="463">
        <f t="shared" si="11"/>
        <v>1.4661904409666817E-4</v>
      </c>
      <c r="BF10" s="464">
        <f t="shared" si="12"/>
        <v>0.99999999999999944</v>
      </c>
      <c r="BG10" s="463">
        <f>(AZ10+BA10)/BB10</f>
        <v>0</v>
      </c>
      <c r="BH10" s="462">
        <f t="shared" si="13"/>
        <v>0.23126602794053733</v>
      </c>
    </row>
    <row r="11" spans="1:60" ht="16.5" customHeight="1" x14ac:dyDescent="0.25">
      <c r="A11" s="14">
        <v>3</v>
      </c>
      <c r="B11" s="16">
        <v>10090</v>
      </c>
      <c r="C11" s="21" t="s">
        <v>83</v>
      </c>
      <c r="D11" s="1542"/>
      <c r="E11" s="1543"/>
      <c r="F11" s="1543"/>
      <c r="G11" s="306">
        <f>IF(F11&gt;0,1,0)</f>
        <v>0</v>
      </c>
      <c r="H11" s="595"/>
      <c r="I11" s="592"/>
      <c r="J11" s="592"/>
      <c r="K11" s="596">
        <f>IF(J11&gt;0,1,0)</f>
        <v>0</v>
      </c>
      <c r="L11" s="595"/>
      <c r="M11" s="592"/>
      <c r="N11" s="592"/>
      <c r="O11" s="596">
        <f t="shared" si="6"/>
        <v>0</v>
      </c>
      <c r="P11" s="682"/>
      <c r="Q11" s="683"/>
      <c r="R11" s="683"/>
      <c r="S11" s="685">
        <f t="shared" si="7"/>
        <v>0</v>
      </c>
      <c r="T11" s="291"/>
      <c r="U11" s="292"/>
      <c r="V11" s="292"/>
      <c r="W11" s="306">
        <f t="shared" si="8"/>
        <v>0</v>
      </c>
      <c r="X11" s="281"/>
      <c r="Y11" s="282"/>
      <c r="Z11" s="282"/>
      <c r="AA11" s="546">
        <f t="shared" si="9"/>
        <v>0</v>
      </c>
      <c r="AB11" s="1577"/>
      <c r="AC11" s="1578"/>
      <c r="AD11" s="1578"/>
      <c r="AE11" s="306">
        <f>IF(AD11&gt;0,1,0)</f>
        <v>0</v>
      </c>
      <c r="AF11" s="291"/>
      <c r="AG11" s="292"/>
      <c r="AH11" s="292"/>
      <c r="AI11" s="306">
        <f>IF(AH11&gt;0,1,0)</f>
        <v>0</v>
      </c>
      <c r="AJ11" s="1603">
        <v>0</v>
      </c>
      <c r="AK11" s="1604">
        <v>0</v>
      </c>
      <c r="AL11" s="1604">
        <v>1</v>
      </c>
      <c r="AM11" s="306">
        <f>IF(AL11&gt;0,1,0)</f>
        <v>1</v>
      </c>
      <c r="AN11" s="1638"/>
      <c r="AO11" s="1639"/>
      <c r="AP11" s="1639"/>
      <c r="AQ11" s="306">
        <f>IF(AP11&gt;0,1,0)</f>
        <v>0</v>
      </c>
      <c r="AR11" s="1640"/>
      <c r="AS11" s="1641"/>
      <c r="AT11" s="1641"/>
      <c r="AU11" s="306">
        <f>IF(AT11&gt;0,1,0)</f>
        <v>0</v>
      </c>
      <c r="AV11" s="595"/>
      <c r="AW11" s="592"/>
      <c r="AX11" s="592"/>
      <c r="AY11" s="596">
        <f>IF(AX11&gt;0,1,0)</f>
        <v>0</v>
      </c>
      <c r="AZ11" s="461">
        <f t="shared" si="1"/>
        <v>0</v>
      </c>
      <c r="BA11" s="452">
        <f t="shared" si="2"/>
        <v>0</v>
      </c>
      <c r="BB11" s="453">
        <f>F11+J11+N11+R11+V11+Z11+AD11+AH11+AL11+AP11+AT11+AX11</f>
        <v>1</v>
      </c>
      <c r="BC11" s="457">
        <f t="shared" si="14"/>
        <v>0.16666666666666666</v>
      </c>
      <c r="BD11" s="462">
        <f t="shared" si="10"/>
        <v>0.14714714714714713</v>
      </c>
      <c r="BE11" s="463">
        <f t="shared" si="11"/>
        <v>0.14661904409666818</v>
      </c>
      <c r="BF11" s="464">
        <f t="shared" si="12"/>
        <v>0.99999999999999944</v>
      </c>
      <c r="BG11" s="463">
        <f>(AZ11+BA11)/BB11</f>
        <v>0</v>
      </c>
      <c r="BH11" s="462">
        <f t="shared" si="13"/>
        <v>0.23126602794053733</v>
      </c>
    </row>
    <row r="12" spans="1:60" ht="16.5" customHeight="1" x14ac:dyDescent="0.25">
      <c r="A12" s="14">
        <v>4</v>
      </c>
      <c r="B12" s="16">
        <v>10004</v>
      </c>
      <c r="C12" s="21" t="s">
        <v>82</v>
      </c>
      <c r="D12" s="1542">
        <v>1</v>
      </c>
      <c r="E12" s="1543">
        <v>3</v>
      </c>
      <c r="F12" s="1543">
        <v>6</v>
      </c>
      <c r="G12" s="306">
        <f>IF(F12&gt;0,1,0)</f>
        <v>1</v>
      </c>
      <c r="H12" s="595"/>
      <c r="I12" s="592"/>
      <c r="J12" s="592"/>
      <c r="K12" s="596">
        <f>IF(J12&gt;0,1,0)</f>
        <v>0</v>
      </c>
      <c r="L12" s="595"/>
      <c r="M12" s="592"/>
      <c r="N12" s="592"/>
      <c r="O12" s="596">
        <f t="shared" si="6"/>
        <v>0</v>
      </c>
      <c r="P12" s="682"/>
      <c r="Q12" s="683"/>
      <c r="R12" s="683"/>
      <c r="S12" s="685">
        <f t="shared" si="7"/>
        <v>0</v>
      </c>
      <c r="T12" s="291"/>
      <c r="U12" s="292"/>
      <c r="V12" s="292"/>
      <c r="W12" s="306">
        <f t="shared" si="8"/>
        <v>0</v>
      </c>
      <c r="X12" s="281"/>
      <c r="Y12" s="282"/>
      <c r="Z12" s="282"/>
      <c r="AA12" s="546">
        <f t="shared" si="9"/>
        <v>0</v>
      </c>
      <c r="AB12" s="1577">
        <v>0</v>
      </c>
      <c r="AC12" s="1578">
        <v>4</v>
      </c>
      <c r="AD12" s="1578">
        <v>4</v>
      </c>
      <c r="AE12" s="306">
        <f>IF(AD12&gt;0,1,0)</f>
        <v>1</v>
      </c>
      <c r="AF12" s="291"/>
      <c r="AG12" s="292"/>
      <c r="AH12" s="292"/>
      <c r="AI12" s="306">
        <f>IF(AH12&gt;0,1,0)</f>
        <v>0</v>
      </c>
      <c r="AJ12" s="1603">
        <v>1</v>
      </c>
      <c r="AK12" s="1604">
        <v>2</v>
      </c>
      <c r="AL12" s="1604">
        <v>5</v>
      </c>
      <c r="AM12" s="306">
        <f>IF(AL12&gt;0,1,0)</f>
        <v>1</v>
      </c>
      <c r="AN12" s="1638">
        <v>0</v>
      </c>
      <c r="AO12" s="1639">
        <v>13</v>
      </c>
      <c r="AP12" s="1639">
        <v>13</v>
      </c>
      <c r="AQ12" s="306">
        <f>IF(AP12&gt;0,1,0)</f>
        <v>1</v>
      </c>
      <c r="AR12" s="1640">
        <v>0</v>
      </c>
      <c r="AS12" s="1641">
        <v>3</v>
      </c>
      <c r="AT12" s="1641">
        <v>7</v>
      </c>
      <c r="AU12" s="306">
        <f>IF(AT12&gt;0,1,0)</f>
        <v>1</v>
      </c>
      <c r="AV12" s="595"/>
      <c r="AW12" s="592"/>
      <c r="AX12" s="592"/>
      <c r="AY12" s="596">
        <f>IF(AX12&gt;0,1,0)</f>
        <v>0</v>
      </c>
      <c r="AZ12" s="461">
        <f t="shared" si="1"/>
        <v>2</v>
      </c>
      <c r="BA12" s="452">
        <f t="shared" si="2"/>
        <v>25</v>
      </c>
      <c r="BB12" s="453">
        <f t="shared" si="3"/>
        <v>35</v>
      </c>
      <c r="BC12" s="457">
        <f t="shared" si="14"/>
        <v>0.83333333333333337</v>
      </c>
      <c r="BD12" s="462">
        <f t="shared" si="10"/>
        <v>0.14714714714714713</v>
      </c>
      <c r="BE12" s="463">
        <f t="shared" si="11"/>
        <v>5.1316665433833855</v>
      </c>
      <c r="BF12" s="464">
        <f t="shared" si="12"/>
        <v>0.99999999999999944</v>
      </c>
      <c r="BG12" s="463">
        <f>(AZ12+BA12)/BB12</f>
        <v>0.77142857142857146</v>
      </c>
      <c r="BH12" s="462">
        <f t="shared" si="13"/>
        <v>0.23126602794053733</v>
      </c>
    </row>
    <row r="13" spans="1:60" ht="16.5" customHeight="1" x14ac:dyDescent="0.25">
      <c r="A13" s="14">
        <v>5</v>
      </c>
      <c r="B13" s="18">
        <v>10001</v>
      </c>
      <c r="C13" s="20" t="s">
        <v>78</v>
      </c>
      <c r="D13" s="1542"/>
      <c r="E13" s="1543"/>
      <c r="F13" s="1543"/>
      <c r="G13" s="306">
        <f>IF(F13&gt;0,1,0)</f>
        <v>0</v>
      </c>
      <c r="H13" s="595"/>
      <c r="I13" s="592"/>
      <c r="J13" s="592"/>
      <c r="K13" s="596">
        <f>IF(J13&gt;0,1,0)</f>
        <v>0</v>
      </c>
      <c r="L13" s="595"/>
      <c r="M13" s="592"/>
      <c r="N13" s="592"/>
      <c r="O13" s="596">
        <f t="shared" si="6"/>
        <v>0</v>
      </c>
      <c r="P13" s="682"/>
      <c r="Q13" s="683"/>
      <c r="R13" s="683"/>
      <c r="S13" s="685">
        <f t="shared" si="7"/>
        <v>0</v>
      </c>
      <c r="T13" s="291"/>
      <c r="U13" s="292"/>
      <c r="V13" s="292"/>
      <c r="W13" s="306">
        <f t="shared" si="8"/>
        <v>0</v>
      </c>
      <c r="X13" s="281"/>
      <c r="Y13" s="282"/>
      <c r="Z13" s="282"/>
      <c r="AA13" s="546">
        <f t="shared" si="9"/>
        <v>0</v>
      </c>
      <c r="AB13" s="1577"/>
      <c r="AC13" s="1578"/>
      <c r="AD13" s="1578"/>
      <c r="AE13" s="306">
        <f>IF(AD13&gt;0,1,0)</f>
        <v>0</v>
      </c>
      <c r="AF13" s="291"/>
      <c r="AG13" s="292"/>
      <c r="AH13" s="292"/>
      <c r="AI13" s="306">
        <f>IF(AH13&gt;0,1,0)</f>
        <v>0</v>
      </c>
      <c r="AJ13" s="1603">
        <v>0</v>
      </c>
      <c r="AK13" s="1604">
        <v>0</v>
      </c>
      <c r="AL13" s="1604">
        <v>3</v>
      </c>
      <c r="AM13" s="306">
        <f>IF(AL13&gt;0,1,0)</f>
        <v>1</v>
      </c>
      <c r="AN13" s="1638"/>
      <c r="AO13" s="1639"/>
      <c r="AP13" s="1639"/>
      <c r="AQ13" s="306">
        <f>IF(AP13&gt;0,1,0)</f>
        <v>0</v>
      </c>
      <c r="AR13" s="1640"/>
      <c r="AS13" s="1641"/>
      <c r="AT13" s="1641"/>
      <c r="AU13" s="306">
        <f>IF(AT13&gt;0,1,0)</f>
        <v>0</v>
      </c>
      <c r="AV13" s="595"/>
      <c r="AW13" s="592"/>
      <c r="AX13" s="592"/>
      <c r="AY13" s="596">
        <f>IF(AX13&gt;0,1,0)</f>
        <v>0</v>
      </c>
      <c r="AZ13" s="461">
        <f t="shared" si="1"/>
        <v>0</v>
      </c>
      <c r="BA13" s="452">
        <f t="shared" si="2"/>
        <v>0</v>
      </c>
      <c r="BB13" s="453">
        <f t="shared" si="3"/>
        <v>3</v>
      </c>
      <c r="BC13" s="457">
        <f t="shared" si="14"/>
        <v>0.16666666666666666</v>
      </c>
      <c r="BD13" s="458">
        <f t="shared" si="10"/>
        <v>0.14714714714714713</v>
      </c>
      <c r="BE13" s="459">
        <f t="shared" si="11"/>
        <v>0.4398571322900045</v>
      </c>
      <c r="BF13" s="460">
        <f t="shared" si="12"/>
        <v>0.99999999999999944</v>
      </c>
      <c r="BG13" s="459">
        <f>(AZ13+BA13)/BB13</f>
        <v>0</v>
      </c>
      <c r="BH13" s="458">
        <f t="shared" si="13"/>
        <v>0.23126602794053733</v>
      </c>
    </row>
    <row r="14" spans="1:60" ht="16.5" customHeight="1" x14ac:dyDescent="0.25">
      <c r="A14" s="14">
        <v>6</v>
      </c>
      <c r="B14" s="16">
        <v>10120</v>
      </c>
      <c r="C14" s="21" t="s">
        <v>84</v>
      </c>
      <c r="D14" s="1542"/>
      <c r="E14" s="1543"/>
      <c r="F14" s="1543"/>
      <c r="G14" s="306">
        <f t="shared" ref="G14:G17" si="15">IF(F14&gt;0,1,0)</f>
        <v>0</v>
      </c>
      <c r="H14" s="595"/>
      <c r="I14" s="592"/>
      <c r="J14" s="592"/>
      <c r="K14" s="596">
        <f t="shared" ref="K14:K66" si="16">IF(J14&gt;0,1,0)</f>
        <v>0</v>
      </c>
      <c r="L14" s="595"/>
      <c r="M14" s="592"/>
      <c r="N14" s="592"/>
      <c r="O14" s="596">
        <f t="shared" si="6"/>
        <v>0</v>
      </c>
      <c r="P14" s="682"/>
      <c r="Q14" s="683"/>
      <c r="R14" s="683"/>
      <c r="S14" s="685">
        <f t="shared" si="7"/>
        <v>0</v>
      </c>
      <c r="T14" s="291"/>
      <c r="U14" s="292"/>
      <c r="V14" s="292"/>
      <c r="W14" s="306">
        <f t="shared" si="8"/>
        <v>0</v>
      </c>
      <c r="X14" s="281"/>
      <c r="Y14" s="282"/>
      <c r="Z14" s="282"/>
      <c r="AA14" s="546">
        <f t="shared" si="9"/>
        <v>0</v>
      </c>
      <c r="AB14" s="1577"/>
      <c r="AC14" s="1578"/>
      <c r="AD14" s="1578"/>
      <c r="AE14" s="306">
        <f t="shared" ref="AE14:AE66" si="17">IF(AD14&gt;0,1,0)</f>
        <v>0</v>
      </c>
      <c r="AF14" s="291"/>
      <c r="AG14" s="292"/>
      <c r="AH14" s="292"/>
      <c r="AI14" s="306">
        <f t="shared" ref="AI14:AI66" si="18">IF(AH14&gt;0,1,0)</f>
        <v>0</v>
      </c>
      <c r="AJ14" s="1603"/>
      <c r="AK14" s="1604"/>
      <c r="AL14" s="1604"/>
      <c r="AM14" s="306">
        <f t="shared" ref="AM14:AM66" si="19">IF(AL14&gt;0,1,0)</f>
        <v>0</v>
      </c>
      <c r="AN14" s="1638"/>
      <c r="AO14" s="1639"/>
      <c r="AP14" s="1639"/>
      <c r="AQ14" s="306">
        <f t="shared" ref="AQ14:AQ66" si="20">IF(AP14&gt;0,1,0)</f>
        <v>0</v>
      </c>
      <c r="AR14" s="1640"/>
      <c r="AS14" s="1641"/>
      <c r="AT14" s="1641"/>
      <c r="AU14" s="306">
        <f t="shared" ref="AU14:AU66" si="21">IF(AT14&gt;0,1,0)</f>
        <v>0</v>
      </c>
      <c r="AV14" s="595"/>
      <c r="AW14" s="592"/>
      <c r="AX14" s="592"/>
      <c r="AY14" s="596">
        <f t="shared" ref="AY14:AY66" si="22">IF(AX14&gt;0,1,0)</f>
        <v>0</v>
      </c>
      <c r="AZ14" s="461">
        <f t="shared" si="1"/>
        <v>0</v>
      </c>
      <c r="BA14" s="452">
        <f t="shared" si="2"/>
        <v>0</v>
      </c>
      <c r="BB14" s="473">
        <f>F14+J14+N14+R14+V14+Z14+AD14+AH14+AL14+AP14+AT14+AX14+0.001</f>
        <v>1E-3</v>
      </c>
      <c r="BC14" s="457">
        <f t="shared" si="14"/>
        <v>0</v>
      </c>
      <c r="BD14" s="462">
        <f t="shared" si="10"/>
        <v>0.14714714714714713</v>
      </c>
      <c r="BE14" s="463">
        <f t="shared" si="11"/>
        <v>1.4661904409666817E-4</v>
      </c>
      <c r="BF14" s="464">
        <f t="shared" si="12"/>
        <v>0.99999999999999944</v>
      </c>
      <c r="BG14" s="463">
        <f t="shared" si="5"/>
        <v>0</v>
      </c>
      <c r="BH14" s="462">
        <f t="shared" si="13"/>
        <v>0.23126602794053733</v>
      </c>
    </row>
    <row r="15" spans="1:60" ht="16.5" customHeight="1" x14ac:dyDescent="0.25">
      <c r="A15" s="14">
        <v>7</v>
      </c>
      <c r="B15" s="16">
        <v>10190</v>
      </c>
      <c r="C15" s="21" t="s">
        <v>5</v>
      </c>
      <c r="D15" s="1542"/>
      <c r="E15" s="1543"/>
      <c r="F15" s="1543"/>
      <c r="G15" s="306">
        <f t="shared" si="15"/>
        <v>0</v>
      </c>
      <c r="H15" s="595"/>
      <c r="I15" s="592"/>
      <c r="J15" s="592"/>
      <c r="K15" s="596">
        <f t="shared" si="16"/>
        <v>0</v>
      </c>
      <c r="L15" s="595"/>
      <c r="M15" s="592"/>
      <c r="N15" s="592"/>
      <c r="O15" s="596">
        <f t="shared" si="6"/>
        <v>0</v>
      </c>
      <c r="P15" s="682"/>
      <c r="Q15" s="683"/>
      <c r="R15" s="683"/>
      <c r="S15" s="685">
        <f t="shared" si="7"/>
        <v>0</v>
      </c>
      <c r="T15" s="291"/>
      <c r="U15" s="292"/>
      <c r="V15" s="292"/>
      <c r="W15" s="306">
        <f t="shared" si="8"/>
        <v>0</v>
      </c>
      <c r="X15" s="281"/>
      <c r="Y15" s="282"/>
      <c r="Z15" s="282"/>
      <c r="AA15" s="546">
        <f t="shared" si="9"/>
        <v>0</v>
      </c>
      <c r="AB15" s="1577"/>
      <c r="AC15" s="1578"/>
      <c r="AD15" s="1578"/>
      <c r="AE15" s="306">
        <f t="shared" si="17"/>
        <v>0</v>
      </c>
      <c r="AF15" s="291"/>
      <c r="AG15" s="292"/>
      <c r="AH15" s="292"/>
      <c r="AI15" s="306">
        <f t="shared" si="18"/>
        <v>0</v>
      </c>
      <c r="AJ15" s="1603"/>
      <c r="AK15" s="1604"/>
      <c r="AL15" s="1604"/>
      <c r="AM15" s="306">
        <f t="shared" si="19"/>
        <v>0</v>
      </c>
      <c r="AN15" s="1638"/>
      <c r="AO15" s="1639"/>
      <c r="AP15" s="1639"/>
      <c r="AQ15" s="306">
        <f t="shared" si="20"/>
        <v>0</v>
      </c>
      <c r="AR15" s="1640"/>
      <c r="AS15" s="1641"/>
      <c r="AT15" s="1641"/>
      <c r="AU15" s="306">
        <f t="shared" si="21"/>
        <v>0</v>
      </c>
      <c r="AV15" s="595"/>
      <c r="AW15" s="592"/>
      <c r="AX15" s="592"/>
      <c r="AY15" s="596">
        <f t="shared" si="22"/>
        <v>0</v>
      </c>
      <c r="AZ15" s="461">
        <f t="shared" si="1"/>
        <v>0</v>
      </c>
      <c r="BA15" s="452">
        <f t="shared" si="2"/>
        <v>0</v>
      </c>
      <c r="BB15" s="453">
        <f t="shared" ref="BB15:BB16" si="23">F15+J15+N15+R15+V15+Z15+AD15+AH15+AL15+AP15+AT15+AX15+0.001</f>
        <v>1E-3</v>
      </c>
      <c r="BC15" s="457">
        <f t="shared" si="14"/>
        <v>0</v>
      </c>
      <c r="BD15" s="462">
        <f t="shared" si="10"/>
        <v>0.14714714714714713</v>
      </c>
      <c r="BE15" s="463">
        <f t="shared" si="11"/>
        <v>1.4661904409666817E-4</v>
      </c>
      <c r="BF15" s="464">
        <f t="shared" si="12"/>
        <v>0.99999999999999944</v>
      </c>
      <c r="BG15" s="463">
        <f t="shared" si="5"/>
        <v>0</v>
      </c>
      <c r="BH15" s="462">
        <f t="shared" si="13"/>
        <v>0.23126602794053733</v>
      </c>
    </row>
    <row r="16" spans="1:60" ht="16.5" customHeight="1" x14ac:dyDescent="0.25">
      <c r="A16" s="14">
        <v>8</v>
      </c>
      <c r="B16" s="16">
        <v>10320</v>
      </c>
      <c r="C16" s="21" t="s">
        <v>80</v>
      </c>
      <c r="D16" s="1542"/>
      <c r="E16" s="1543"/>
      <c r="F16" s="1543"/>
      <c r="G16" s="306">
        <f t="shared" si="15"/>
        <v>0</v>
      </c>
      <c r="H16" s="595"/>
      <c r="I16" s="592"/>
      <c r="J16" s="592"/>
      <c r="K16" s="596">
        <f t="shared" si="16"/>
        <v>0</v>
      </c>
      <c r="L16" s="595"/>
      <c r="M16" s="592"/>
      <c r="N16" s="592"/>
      <c r="O16" s="596">
        <f t="shared" si="6"/>
        <v>0</v>
      </c>
      <c r="P16" s="682"/>
      <c r="Q16" s="683"/>
      <c r="R16" s="683"/>
      <c r="S16" s="685">
        <f t="shared" si="7"/>
        <v>0</v>
      </c>
      <c r="T16" s="291"/>
      <c r="U16" s="292"/>
      <c r="V16" s="292"/>
      <c r="W16" s="306">
        <f t="shared" si="8"/>
        <v>0</v>
      </c>
      <c r="X16" s="281"/>
      <c r="Y16" s="282"/>
      <c r="Z16" s="282"/>
      <c r="AA16" s="546">
        <f t="shared" si="9"/>
        <v>0</v>
      </c>
      <c r="AB16" s="1577"/>
      <c r="AC16" s="1578"/>
      <c r="AD16" s="1578"/>
      <c r="AE16" s="306">
        <f t="shared" si="17"/>
        <v>0</v>
      </c>
      <c r="AF16" s="291"/>
      <c r="AG16" s="292"/>
      <c r="AH16" s="292"/>
      <c r="AI16" s="306">
        <f t="shared" si="18"/>
        <v>0</v>
      </c>
      <c r="AJ16" s="1603"/>
      <c r="AK16" s="1604"/>
      <c r="AL16" s="1604"/>
      <c r="AM16" s="306">
        <f t="shared" si="19"/>
        <v>0</v>
      </c>
      <c r="AN16" s="1638"/>
      <c r="AO16" s="1639"/>
      <c r="AP16" s="1639"/>
      <c r="AQ16" s="306">
        <f t="shared" si="20"/>
        <v>0</v>
      </c>
      <c r="AR16" s="1640"/>
      <c r="AS16" s="1641"/>
      <c r="AT16" s="1641"/>
      <c r="AU16" s="306">
        <f t="shared" si="21"/>
        <v>0</v>
      </c>
      <c r="AV16" s="595"/>
      <c r="AW16" s="592"/>
      <c r="AX16" s="592"/>
      <c r="AY16" s="596">
        <f t="shared" si="22"/>
        <v>0</v>
      </c>
      <c r="AZ16" s="475">
        <f t="shared" si="1"/>
        <v>0</v>
      </c>
      <c r="BA16" s="470">
        <f t="shared" si="2"/>
        <v>0</v>
      </c>
      <c r="BB16" s="453">
        <f t="shared" si="23"/>
        <v>1E-3</v>
      </c>
      <c r="BC16" s="457">
        <f t="shared" si="14"/>
        <v>0</v>
      </c>
      <c r="BD16" s="462">
        <f t="shared" si="10"/>
        <v>0.14714714714714713</v>
      </c>
      <c r="BE16" s="463">
        <f t="shared" si="11"/>
        <v>1.4661904409666817E-4</v>
      </c>
      <c r="BF16" s="464">
        <f t="shared" si="12"/>
        <v>0.99999999999999944</v>
      </c>
      <c r="BG16" s="463">
        <f t="shared" si="5"/>
        <v>0</v>
      </c>
      <c r="BH16" s="462">
        <f t="shared" si="13"/>
        <v>0.23126602794053733</v>
      </c>
    </row>
    <row r="17" spans="1:60" ht="16.5" customHeight="1" thickBot="1" x14ac:dyDescent="0.3">
      <c r="A17" s="14">
        <v>9</v>
      </c>
      <c r="B17" s="16">
        <v>10860</v>
      </c>
      <c r="C17" s="21" t="s">
        <v>120</v>
      </c>
      <c r="D17" s="1542"/>
      <c r="E17" s="1543"/>
      <c r="F17" s="1543"/>
      <c r="G17" s="306">
        <f t="shared" si="15"/>
        <v>0</v>
      </c>
      <c r="H17" s="595"/>
      <c r="I17" s="592"/>
      <c r="J17" s="592"/>
      <c r="K17" s="596">
        <f t="shared" si="16"/>
        <v>0</v>
      </c>
      <c r="L17" s="595"/>
      <c r="M17" s="592"/>
      <c r="N17" s="592"/>
      <c r="O17" s="596">
        <f t="shared" si="6"/>
        <v>0</v>
      </c>
      <c r="P17" s="682"/>
      <c r="Q17" s="683"/>
      <c r="R17" s="683"/>
      <c r="S17" s="685">
        <f t="shared" si="7"/>
        <v>0</v>
      </c>
      <c r="T17" s="291"/>
      <c r="U17" s="292"/>
      <c r="V17" s="292"/>
      <c r="W17" s="306">
        <f t="shared" si="8"/>
        <v>0</v>
      </c>
      <c r="X17" s="281"/>
      <c r="Y17" s="282"/>
      <c r="Z17" s="282"/>
      <c r="AA17" s="546">
        <f t="shared" si="9"/>
        <v>0</v>
      </c>
      <c r="AB17" s="1577"/>
      <c r="AC17" s="1578"/>
      <c r="AD17" s="1578"/>
      <c r="AE17" s="306">
        <f t="shared" si="17"/>
        <v>0</v>
      </c>
      <c r="AF17" s="291"/>
      <c r="AG17" s="292"/>
      <c r="AH17" s="292"/>
      <c r="AI17" s="306">
        <f t="shared" si="18"/>
        <v>0</v>
      </c>
      <c r="AJ17" s="1603"/>
      <c r="AK17" s="1604"/>
      <c r="AL17" s="1604"/>
      <c r="AM17" s="306">
        <f t="shared" si="19"/>
        <v>0</v>
      </c>
      <c r="AN17" s="1638"/>
      <c r="AO17" s="1639"/>
      <c r="AP17" s="1639"/>
      <c r="AQ17" s="306">
        <f t="shared" si="20"/>
        <v>0</v>
      </c>
      <c r="AR17" s="1640"/>
      <c r="AS17" s="1641"/>
      <c r="AT17" s="1641"/>
      <c r="AU17" s="306">
        <f t="shared" si="21"/>
        <v>0</v>
      </c>
      <c r="AV17" s="595"/>
      <c r="AW17" s="592"/>
      <c r="AX17" s="592"/>
      <c r="AY17" s="596">
        <f t="shared" si="22"/>
        <v>0</v>
      </c>
      <c r="AZ17" s="471">
        <f t="shared" si="1"/>
        <v>0</v>
      </c>
      <c r="BA17" s="472">
        <f t="shared" si="2"/>
        <v>0</v>
      </c>
      <c r="BB17" s="473">
        <f>F17+J17+N17+R17+V17+Z17+AD17+AH17+AL17+AP17+AT17+AX17+0.001</f>
        <v>1E-3</v>
      </c>
      <c r="BC17" s="457">
        <f t="shared" si="14"/>
        <v>0</v>
      </c>
      <c r="BD17" s="462">
        <f t="shared" si="10"/>
        <v>0.14714714714714713</v>
      </c>
      <c r="BE17" s="463">
        <f t="shared" si="11"/>
        <v>1.4661904409666817E-4</v>
      </c>
      <c r="BF17" s="464">
        <f t="shared" si="12"/>
        <v>0.99999999999999944</v>
      </c>
      <c r="BG17" s="463">
        <f t="shared" si="5"/>
        <v>0</v>
      </c>
      <c r="BH17" s="462">
        <f t="shared" si="13"/>
        <v>0.23126602794053733</v>
      </c>
    </row>
    <row r="18" spans="1:60" ht="16.5" customHeight="1" thickBot="1" x14ac:dyDescent="0.3">
      <c r="A18" s="24"/>
      <c r="B18" s="47"/>
      <c r="C18" s="365" t="s">
        <v>6</v>
      </c>
      <c r="D18" s="210">
        <f t="shared" ref="D18:AY18" si="24">SUM(D19:D30)</f>
        <v>0</v>
      </c>
      <c r="E18" s="212">
        <f t="shared" si="24"/>
        <v>2</v>
      </c>
      <c r="F18" s="212">
        <f t="shared" si="24"/>
        <v>4</v>
      </c>
      <c r="G18" s="222">
        <f t="shared" si="24"/>
        <v>2</v>
      </c>
      <c r="H18" s="615">
        <f t="shared" si="24"/>
        <v>0</v>
      </c>
      <c r="I18" s="616">
        <f t="shared" si="24"/>
        <v>0</v>
      </c>
      <c r="J18" s="616">
        <f t="shared" si="24"/>
        <v>0</v>
      </c>
      <c r="K18" s="617">
        <f t="shared" si="24"/>
        <v>0</v>
      </c>
      <c r="L18" s="615">
        <f t="shared" si="24"/>
        <v>0</v>
      </c>
      <c r="M18" s="616">
        <f t="shared" si="24"/>
        <v>0</v>
      </c>
      <c r="N18" s="616">
        <f t="shared" si="24"/>
        <v>0</v>
      </c>
      <c r="O18" s="617">
        <f t="shared" si="24"/>
        <v>0</v>
      </c>
      <c r="P18" s="679">
        <f t="shared" si="24"/>
        <v>0</v>
      </c>
      <c r="Q18" s="680">
        <f t="shared" si="24"/>
        <v>0</v>
      </c>
      <c r="R18" s="680">
        <f t="shared" si="24"/>
        <v>0</v>
      </c>
      <c r="S18" s="686">
        <f t="shared" si="24"/>
        <v>0</v>
      </c>
      <c r="T18" s="210">
        <f t="shared" si="24"/>
        <v>0</v>
      </c>
      <c r="U18" s="212">
        <f t="shared" si="24"/>
        <v>0</v>
      </c>
      <c r="V18" s="212">
        <f t="shared" si="24"/>
        <v>0</v>
      </c>
      <c r="W18" s="222">
        <f t="shared" si="24"/>
        <v>0</v>
      </c>
      <c r="X18" s="210">
        <f t="shared" si="24"/>
        <v>0</v>
      </c>
      <c r="Y18" s="212">
        <f t="shared" si="24"/>
        <v>0</v>
      </c>
      <c r="Z18" s="212">
        <f t="shared" si="24"/>
        <v>0</v>
      </c>
      <c r="AA18" s="222">
        <f t="shared" si="24"/>
        <v>0</v>
      </c>
      <c r="AB18" s="367">
        <f t="shared" si="24"/>
        <v>0</v>
      </c>
      <c r="AC18" s="368">
        <f t="shared" si="24"/>
        <v>0</v>
      </c>
      <c r="AD18" s="368">
        <f t="shared" si="24"/>
        <v>0</v>
      </c>
      <c r="AE18" s="369">
        <f t="shared" si="24"/>
        <v>0</v>
      </c>
      <c r="AF18" s="210">
        <f t="shared" si="24"/>
        <v>0</v>
      </c>
      <c r="AG18" s="212">
        <f t="shared" si="24"/>
        <v>0</v>
      </c>
      <c r="AH18" s="212">
        <f t="shared" si="24"/>
        <v>0</v>
      </c>
      <c r="AI18" s="222">
        <f t="shared" si="24"/>
        <v>0</v>
      </c>
      <c r="AJ18" s="210">
        <f t="shared" si="24"/>
        <v>0</v>
      </c>
      <c r="AK18" s="212">
        <f t="shared" si="24"/>
        <v>2</v>
      </c>
      <c r="AL18" s="212">
        <f t="shared" si="24"/>
        <v>13</v>
      </c>
      <c r="AM18" s="222">
        <f t="shared" si="24"/>
        <v>3</v>
      </c>
      <c r="AN18" s="367">
        <f t="shared" si="24"/>
        <v>0</v>
      </c>
      <c r="AO18" s="368">
        <f t="shared" si="24"/>
        <v>1</v>
      </c>
      <c r="AP18" s="368">
        <f t="shared" si="24"/>
        <v>0</v>
      </c>
      <c r="AQ18" s="369">
        <f t="shared" si="24"/>
        <v>0</v>
      </c>
      <c r="AR18" s="210">
        <f t="shared" si="24"/>
        <v>0</v>
      </c>
      <c r="AS18" s="212">
        <f t="shared" si="24"/>
        <v>0</v>
      </c>
      <c r="AT18" s="212">
        <f t="shared" si="24"/>
        <v>4</v>
      </c>
      <c r="AU18" s="222">
        <f t="shared" si="24"/>
        <v>3</v>
      </c>
      <c r="AV18" s="615">
        <f t="shared" si="24"/>
        <v>0</v>
      </c>
      <c r="AW18" s="616">
        <f t="shared" si="24"/>
        <v>0</v>
      </c>
      <c r="AX18" s="616">
        <f t="shared" si="24"/>
        <v>0</v>
      </c>
      <c r="AY18" s="617">
        <f t="shared" si="24"/>
        <v>0</v>
      </c>
      <c r="AZ18" s="32">
        <f t="shared" si="1"/>
        <v>0</v>
      </c>
      <c r="BA18" s="33">
        <f t="shared" si="2"/>
        <v>5</v>
      </c>
      <c r="BB18" s="206">
        <f t="shared" si="3"/>
        <v>21</v>
      </c>
      <c r="BC18" s="188">
        <f>(G18+K18+O18+S18+W18+AA18+AE18+AI18+AM18+AQ18+AU18+AY18)/$B$2/A26</f>
        <v>0.16666666666666666</v>
      </c>
      <c r="BD18" s="99"/>
      <c r="BE18" s="69">
        <f>BB18/$BB$125/A30</f>
        <v>0.25658332716916926</v>
      </c>
      <c r="BF18" s="74"/>
      <c r="BG18" s="69">
        <f t="shared" si="5"/>
        <v>0.23809523809523808</v>
      </c>
      <c r="BH18" s="99"/>
    </row>
    <row r="19" spans="1:60" ht="16.5" customHeight="1" x14ac:dyDescent="0.25">
      <c r="A19" s="14">
        <v>1</v>
      </c>
      <c r="B19" s="18">
        <v>20040</v>
      </c>
      <c r="C19" s="20" t="s">
        <v>85</v>
      </c>
      <c r="D19" s="1555"/>
      <c r="E19" s="1556"/>
      <c r="F19" s="1556"/>
      <c r="G19" s="293">
        <f t="shared" ref="G19:G30" si="25">IF(F19&gt;0,1,0)</f>
        <v>0</v>
      </c>
      <c r="H19" s="595"/>
      <c r="I19" s="592"/>
      <c r="J19" s="592"/>
      <c r="K19" s="618">
        <f t="shared" si="16"/>
        <v>0</v>
      </c>
      <c r="L19" s="595"/>
      <c r="M19" s="592"/>
      <c r="N19" s="592"/>
      <c r="O19" s="618">
        <f t="shared" ref="O19:O30" si="26">IF(N19&gt;0,1,0)</f>
        <v>0</v>
      </c>
      <c r="P19" s="682"/>
      <c r="Q19" s="683"/>
      <c r="R19" s="683"/>
      <c r="S19" s="684">
        <f t="shared" ref="S19:S30" si="27">IF(R19&gt;0,1,0)</f>
        <v>0</v>
      </c>
      <c r="T19" s="291"/>
      <c r="U19" s="292"/>
      <c r="V19" s="292"/>
      <c r="W19" s="293">
        <f t="shared" ref="W19:W30" si="28">IF(V19&gt;0,1,0)</f>
        <v>0</v>
      </c>
      <c r="X19" s="281"/>
      <c r="Y19" s="282"/>
      <c r="Z19" s="282"/>
      <c r="AA19" s="545">
        <f t="shared" ref="AA19:AA30" si="29">IF(Z19&gt;0,1,0)</f>
        <v>0</v>
      </c>
      <c r="AB19" s="291"/>
      <c r="AC19" s="292"/>
      <c r="AD19" s="292"/>
      <c r="AE19" s="293">
        <f t="shared" si="17"/>
        <v>0</v>
      </c>
      <c r="AF19" s="291"/>
      <c r="AG19" s="292"/>
      <c r="AH19" s="292"/>
      <c r="AI19" s="293">
        <f t="shared" si="18"/>
        <v>0</v>
      </c>
      <c r="AJ19" s="1605"/>
      <c r="AK19" s="1606"/>
      <c r="AL19" s="1606"/>
      <c r="AM19" s="293">
        <f t="shared" si="19"/>
        <v>0</v>
      </c>
      <c r="AN19" s="1636">
        <v>0</v>
      </c>
      <c r="AO19" s="1637">
        <v>1</v>
      </c>
      <c r="AP19" s="1637">
        <v>0</v>
      </c>
      <c r="AQ19" s="293">
        <f t="shared" si="20"/>
        <v>0</v>
      </c>
      <c r="AR19" s="1642">
        <v>0</v>
      </c>
      <c r="AS19" s="1643">
        <v>0</v>
      </c>
      <c r="AT19" s="1643">
        <v>1</v>
      </c>
      <c r="AU19" s="293">
        <f t="shared" si="21"/>
        <v>1</v>
      </c>
      <c r="AV19" s="595"/>
      <c r="AW19" s="592"/>
      <c r="AX19" s="592"/>
      <c r="AY19" s="618">
        <f t="shared" si="22"/>
        <v>0</v>
      </c>
      <c r="AZ19" s="454">
        <f t="shared" si="1"/>
        <v>0</v>
      </c>
      <c r="BA19" s="455">
        <f t="shared" si="2"/>
        <v>1</v>
      </c>
      <c r="BB19" s="456">
        <f t="shared" si="3"/>
        <v>1</v>
      </c>
      <c r="BC19" s="457">
        <f t="shared" si="14"/>
        <v>0.16666666666666666</v>
      </c>
      <c r="BD19" s="458">
        <f t="shared" ref="BD19:BD30" si="30">$BC$125</f>
        <v>0.14714714714714713</v>
      </c>
      <c r="BE19" s="459">
        <f t="shared" ref="BE19:BE30" si="31">BB19/$BB$125</f>
        <v>0.14661904409666818</v>
      </c>
      <c r="BF19" s="460">
        <f t="shared" ref="BF19:BF30" si="32">$BE$125</f>
        <v>0.99999999999999944</v>
      </c>
      <c r="BG19" s="459">
        <f t="shared" si="5"/>
        <v>1</v>
      </c>
      <c r="BH19" s="458">
        <f t="shared" ref="BH19:BH30" si="33">$BG$125</f>
        <v>0.23126602794053733</v>
      </c>
    </row>
    <row r="20" spans="1:60" ht="16.5" customHeight="1" x14ac:dyDescent="0.25">
      <c r="A20" s="14">
        <v>2</v>
      </c>
      <c r="B20" s="16">
        <v>20061</v>
      </c>
      <c r="C20" s="21" t="s">
        <v>86</v>
      </c>
      <c r="D20" s="1555">
        <v>0</v>
      </c>
      <c r="E20" s="1556">
        <v>1</v>
      </c>
      <c r="F20" s="1556">
        <v>3</v>
      </c>
      <c r="G20" s="306">
        <f t="shared" si="25"/>
        <v>1</v>
      </c>
      <c r="H20" s="595"/>
      <c r="I20" s="592"/>
      <c r="J20" s="592"/>
      <c r="K20" s="596">
        <f t="shared" si="16"/>
        <v>0</v>
      </c>
      <c r="L20" s="595"/>
      <c r="M20" s="592"/>
      <c r="N20" s="592"/>
      <c r="O20" s="596">
        <f t="shared" si="26"/>
        <v>0</v>
      </c>
      <c r="P20" s="682"/>
      <c r="Q20" s="683"/>
      <c r="R20" s="683"/>
      <c r="S20" s="685">
        <f t="shared" si="27"/>
        <v>0</v>
      </c>
      <c r="T20" s="291"/>
      <c r="U20" s="292"/>
      <c r="V20" s="292"/>
      <c r="W20" s="306">
        <f t="shared" si="28"/>
        <v>0</v>
      </c>
      <c r="X20" s="281"/>
      <c r="Y20" s="282"/>
      <c r="Z20" s="282"/>
      <c r="AA20" s="546">
        <f t="shared" si="29"/>
        <v>0</v>
      </c>
      <c r="AB20" s="291"/>
      <c r="AC20" s="292"/>
      <c r="AD20" s="292"/>
      <c r="AE20" s="306">
        <f t="shared" si="17"/>
        <v>0</v>
      </c>
      <c r="AF20" s="291"/>
      <c r="AG20" s="292"/>
      <c r="AH20" s="292"/>
      <c r="AI20" s="306">
        <f t="shared" si="18"/>
        <v>0</v>
      </c>
      <c r="AJ20" s="1605"/>
      <c r="AK20" s="1606"/>
      <c r="AL20" s="1606"/>
      <c r="AM20" s="306">
        <f t="shared" si="19"/>
        <v>0</v>
      </c>
      <c r="AN20" s="1636"/>
      <c r="AO20" s="1637"/>
      <c r="AP20" s="1637"/>
      <c r="AQ20" s="306">
        <f t="shared" si="20"/>
        <v>0</v>
      </c>
      <c r="AR20" s="1642"/>
      <c r="AS20" s="1643"/>
      <c r="AT20" s="1643"/>
      <c r="AU20" s="306">
        <f t="shared" si="21"/>
        <v>0</v>
      </c>
      <c r="AV20" s="595"/>
      <c r="AW20" s="592"/>
      <c r="AX20" s="592"/>
      <c r="AY20" s="618">
        <f t="shared" ref="AY20:AY30" si="34">IF(AX20&gt;0,1,0)</f>
        <v>0</v>
      </c>
      <c r="AZ20" s="461">
        <f t="shared" si="1"/>
        <v>0</v>
      </c>
      <c r="BA20" s="452">
        <f t="shared" si="2"/>
        <v>1</v>
      </c>
      <c r="BB20" s="453">
        <f t="shared" si="3"/>
        <v>3</v>
      </c>
      <c r="BC20" s="457">
        <f t="shared" si="14"/>
        <v>0.16666666666666666</v>
      </c>
      <c r="BD20" s="462">
        <f t="shared" si="30"/>
        <v>0.14714714714714713</v>
      </c>
      <c r="BE20" s="463">
        <f t="shared" si="31"/>
        <v>0.4398571322900045</v>
      </c>
      <c r="BF20" s="464">
        <f t="shared" si="32"/>
        <v>0.99999999999999944</v>
      </c>
      <c r="BG20" s="463">
        <f t="shared" si="5"/>
        <v>0.33333333333333331</v>
      </c>
      <c r="BH20" s="462">
        <f t="shared" si="33"/>
        <v>0.23126602794053733</v>
      </c>
    </row>
    <row r="21" spans="1:60" ht="16.5" customHeight="1" x14ac:dyDescent="0.25">
      <c r="A21" s="14">
        <v>3</v>
      </c>
      <c r="B21" s="16">
        <v>21020</v>
      </c>
      <c r="C21" s="21" t="s">
        <v>90</v>
      </c>
      <c r="D21" s="1555"/>
      <c r="E21" s="1556"/>
      <c r="F21" s="1556"/>
      <c r="G21" s="306">
        <f>IF(F21&gt;0,1,0)</f>
        <v>0</v>
      </c>
      <c r="H21" s="595"/>
      <c r="I21" s="592"/>
      <c r="J21" s="592"/>
      <c r="K21" s="596">
        <f>IF(J21&gt;0,1,0)</f>
        <v>0</v>
      </c>
      <c r="L21" s="595"/>
      <c r="M21" s="592"/>
      <c r="N21" s="592"/>
      <c r="O21" s="596">
        <f t="shared" si="26"/>
        <v>0</v>
      </c>
      <c r="P21" s="682"/>
      <c r="Q21" s="683"/>
      <c r="R21" s="683"/>
      <c r="S21" s="685">
        <f t="shared" si="27"/>
        <v>0</v>
      </c>
      <c r="T21" s="291"/>
      <c r="U21" s="292"/>
      <c r="V21" s="292"/>
      <c r="W21" s="306">
        <f t="shared" si="28"/>
        <v>0</v>
      </c>
      <c r="X21" s="281"/>
      <c r="Y21" s="282"/>
      <c r="Z21" s="282"/>
      <c r="AA21" s="546">
        <f t="shared" si="29"/>
        <v>0</v>
      </c>
      <c r="AB21" s="291"/>
      <c r="AC21" s="292"/>
      <c r="AD21" s="292"/>
      <c r="AE21" s="306">
        <f>IF(AD21&gt;0,1,0)</f>
        <v>0</v>
      </c>
      <c r="AF21" s="291"/>
      <c r="AG21" s="292"/>
      <c r="AH21" s="292"/>
      <c r="AI21" s="306">
        <f>IF(AH21&gt;0,1,0)</f>
        <v>0</v>
      </c>
      <c r="AJ21" s="1605">
        <v>0</v>
      </c>
      <c r="AK21" s="1606">
        <v>1</v>
      </c>
      <c r="AL21" s="1606">
        <v>1</v>
      </c>
      <c r="AM21" s="306">
        <f>IF(AL21&gt;0,1,0)</f>
        <v>1</v>
      </c>
      <c r="AN21" s="1636"/>
      <c r="AO21" s="1637"/>
      <c r="AP21" s="1637"/>
      <c r="AQ21" s="306">
        <f>IF(AP21&gt;0,1,0)</f>
        <v>0</v>
      </c>
      <c r="AR21" s="1642"/>
      <c r="AS21" s="1643"/>
      <c r="AT21" s="1643"/>
      <c r="AU21" s="306">
        <f>IF(AT21&gt;0,1,0)</f>
        <v>0</v>
      </c>
      <c r="AV21" s="595"/>
      <c r="AW21" s="592"/>
      <c r="AX21" s="592"/>
      <c r="AY21" s="618">
        <f t="shared" si="34"/>
        <v>0</v>
      </c>
      <c r="AZ21" s="461">
        <f t="shared" si="1"/>
        <v>0</v>
      </c>
      <c r="BA21" s="452">
        <f t="shared" si="2"/>
        <v>1</v>
      </c>
      <c r="BB21" s="453">
        <f t="shared" si="3"/>
        <v>1</v>
      </c>
      <c r="BC21" s="457">
        <f t="shared" si="14"/>
        <v>0.16666666666666666</v>
      </c>
      <c r="BD21" s="462">
        <f t="shared" si="30"/>
        <v>0.14714714714714713</v>
      </c>
      <c r="BE21" s="463">
        <f t="shared" si="31"/>
        <v>0.14661904409666818</v>
      </c>
      <c r="BF21" s="464">
        <f t="shared" si="32"/>
        <v>0.99999999999999944</v>
      </c>
      <c r="BG21" s="463">
        <f>(AZ21+BA21)/BB21</f>
        <v>1</v>
      </c>
      <c r="BH21" s="462">
        <f t="shared" si="33"/>
        <v>0.23126602794053733</v>
      </c>
    </row>
    <row r="22" spans="1:60" ht="16.5" customHeight="1" x14ac:dyDescent="0.25">
      <c r="A22" s="14">
        <v>4</v>
      </c>
      <c r="B22" s="16">
        <v>20060</v>
      </c>
      <c r="C22" s="21" t="s">
        <v>96</v>
      </c>
      <c r="D22" s="1555">
        <v>0</v>
      </c>
      <c r="E22" s="1556">
        <v>1</v>
      </c>
      <c r="F22" s="1556">
        <v>1</v>
      </c>
      <c r="G22" s="306">
        <f>IF(F22&gt;0,1,0)</f>
        <v>1</v>
      </c>
      <c r="H22" s="595"/>
      <c r="I22" s="592"/>
      <c r="J22" s="592"/>
      <c r="K22" s="596">
        <f>IF(J22&gt;0,1,0)</f>
        <v>0</v>
      </c>
      <c r="L22" s="595"/>
      <c r="M22" s="592"/>
      <c r="N22" s="592"/>
      <c r="O22" s="596">
        <f t="shared" si="26"/>
        <v>0</v>
      </c>
      <c r="P22" s="682"/>
      <c r="Q22" s="683"/>
      <c r="R22" s="683"/>
      <c r="S22" s="685">
        <f t="shared" si="27"/>
        <v>0</v>
      </c>
      <c r="T22" s="291"/>
      <c r="U22" s="292"/>
      <c r="V22" s="292"/>
      <c r="W22" s="306">
        <f t="shared" si="28"/>
        <v>0</v>
      </c>
      <c r="X22" s="281"/>
      <c r="Y22" s="282"/>
      <c r="Z22" s="282"/>
      <c r="AA22" s="546">
        <f t="shared" si="29"/>
        <v>0</v>
      </c>
      <c r="AB22" s="291"/>
      <c r="AC22" s="292"/>
      <c r="AD22" s="292"/>
      <c r="AE22" s="306">
        <f>IF(AD22&gt;0,1,0)</f>
        <v>0</v>
      </c>
      <c r="AF22" s="291"/>
      <c r="AG22" s="292"/>
      <c r="AH22" s="292"/>
      <c r="AI22" s="306">
        <f>IF(AH22&gt;0,1,0)</f>
        <v>0</v>
      </c>
      <c r="AJ22" s="1605">
        <v>0</v>
      </c>
      <c r="AK22" s="1606">
        <v>0</v>
      </c>
      <c r="AL22" s="1606">
        <v>11</v>
      </c>
      <c r="AM22" s="306">
        <f>IF(AL22&gt;0,1,0)</f>
        <v>1</v>
      </c>
      <c r="AN22" s="1636"/>
      <c r="AO22" s="1637"/>
      <c r="AP22" s="1637"/>
      <c r="AQ22" s="306">
        <f>IF(AP22&gt;0,1,0)</f>
        <v>0</v>
      </c>
      <c r="AR22" s="1642">
        <v>0</v>
      </c>
      <c r="AS22" s="1643">
        <v>0</v>
      </c>
      <c r="AT22" s="1643">
        <v>2</v>
      </c>
      <c r="AU22" s="306">
        <f>IF(AT22&gt;0,1,0)</f>
        <v>1</v>
      </c>
      <c r="AV22" s="595"/>
      <c r="AW22" s="592"/>
      <c r="AX22" s="592"/>
      <c r="AY22" s="618">
        <f t="shared" si="34"/>
        <v>0</v>
      </c>
      <c r="AZ22" s="461">
        <f t="shared" si="1"/>
        <v>0</v>
      </c>
      <c r="BA22" s="452">
        <f t="shared" si="2"/>
        <v>1</v>
      </c>
      <c r="BB22" s="465">
        <f t="shared" si="3"/>
        <v>14</v>
      </c>
      <c r="BC22" s="457">
        <f t="shared" si="14"/>
        <v>0.5</v>
      </c>
      <c r="BD22" s="462">
        <f t="shared" si="30"/>
        <v>0.14714714714714713</v>
      </c>
      <c r="BE22" s="463">
        <f t="shared" si="31"/>
        <v>2.0526666173533541</v>
      </c>
      <c r="BF22" s="464">
        <f t="shared" si="32"/>
        <v>0.99999999999999944</v>
      </c>
      <c r="BG22" s="463">
        <f>(AZ22+BA22)/BB22</f>
        <v>7.1428571428571425E-2</v>
      </c>
      <c r="BH22" s="462">
        <f t="shared" si="33"/>
        <v>0.23126602794053733</v>
      </c>
    </row>
    <row r="23" spans="1:60" ht="16.5" customHeight="1" x14ac:dyDescent="0.25">
      <c r="A23" s="14">
        <v>5</v>
      </c>
      <c r="B23" s="16">
        <v>20400</v>
      </c>
      <c r="C23" s="21" t="s">
        <v>88</v>
      </c>
      <c r="D23" s="1555"/>
      <c r="E23" s="1556"/>
      <c r="F23" s="1556"/>
      <c r="G23" s="306">
        <f t="shared" si="25"/>
        <v>0</v>
      </c>
      <c r="H23" s="595"/>
      <c r="I23" s="592"/>
      <c r="J23" s="592"/>
      <c r="K23" s="596">
        <f t="shared" si="16"/>
        <v>0</v>
      </c>
      <c r="L23" s="595"/>
      <c r="M23" s="592"/>
      <c r="N23" s="592"/>
      <c r="O23" s="596">
        <f t="shared" si="26"/>
        <v>0</v>
      </c>
      <c r="P23" s="682"/>
      <c r="Q23" s="683"/>
      <c r="R23" s="683"/>
      <c r="S23" s="685">
        <f t="shared" si="27"/>
        <v>0</v>
      </c>
      <c r="T23" s="291"/>
      <c r="U23" s="292"/>
      <c r="V23" s="292"/>
      <c r="W23" s="306">
        <f t="shared" si="28"/>
        <v>0</v>
      </c>
      <c r="X23" s="281"/>
      <c r="Y23" s="282"/>
      <c r="Z23" s="282"/>
      <c r="AA23" s="546">
        <f t="shared" si="29"/>
        <v>0</v>
      </c>
      <c r="AB23" s="291"/>
      <c r="AC23" s="292"/>
      <c r="AD23" s="292"/>
      <c r="AE23" s="306">
        <f t="shared" si="17"/>
        <v>0</v>
      </c>
      <c r="AF23" s="291"/>
      <c r="AG23" s="292"/>
      <c r="AH23" s="292"/>
      <c r="AI23" s="306">
        <f t="shared" si="18"/>
        <v>0</v>
      </c>
      <c r="AJ23" s="1605"/>
      <c r="AK23" s="1606"/>
      <c r="AL23" s="1606"/>
      <c r="AM23" s="306">
        <f t="shared" si="19"/>
        <v>0</v>
      </c>
      <c r="AN23" s="1636"/>
      <c r="AO23" s="1637"/>
      <c r="AP23" s="1637"/>
      <c r="AQ23" s="306">
        <f t="shared" si="20"/>
        <v>0</v>
      </c>
      <c r="AR23" s="1642">
        <v>0</v>
      </c>
      <c r="AS23" s="1643">
        <v>0</v>
      </c>
      <c r="AT23" s="1643">
        <v>1</v>
      </c>
      <c r="AU23" s="306">
        <f t="shared" si="21"/>
        <v>1</v>
      </c>
      <c r="AV23" s="595"/>
      <c r="AW23" s="592"/>
      <c r="AX23" s="592"/>
      <c r="AY23" s="618">
        <f t="shared" si="34"/>
        <v>0</v>
      </c>
      <c r="AZ23" s="461">
        <f t="shared" si="1"/>
        <v>0</v>
      </c>
      <c r="BA23" s="452">
        <f t="shared" si="2"/>
        <v>0</v>
      </c>
      <c r="BB23" s="453">
        <f t="shared" si="3"/>
        <v>1</v>
      </c>
      <c r="BC23" s="457">
        <f t="shared" si="14"/>
        <v>0.16666666666666666</v>
      </c>
      <c r="BD23" s="462">
        <f t="shared" si="30"/>
        <v>0.14714714714714713</v>
      </c>
      <c r="BE23" s="463">
        <f t="shared" si="31"/>
        <v>0.14661904409666818</v>
      </c>
      <c r="BF23" s="464">
        <f t="shared" si="32"/>
        <v>0.99999999999999944</v>
      </c>
      <c r="BG23" s="463">
        <f t="shared" si="5"/>
        <v>0</v>
      </c>
      <c r="BH23" s="462">
        <f t="shared" si="33"/>
        <v>0.23126602794053733</v>
      </c>
    </row>
    <row r="24" spans="1:60" ht="16.5" customHeight="1" x14ac:dyDescent="0.25">
      <c r="A24" s="14">
        <v>6</v>
      </c>
      <c r="B24" s="16">
        <v>20080</v>
      </c>
      <c r="C24" s="21" t="s">
        <v>87</v>
      </c>
      <c r="D24" s="1555"/>
      <c r="E24" s="1556"/>
      <c r="F24" s="1556"/>
      <c r="G24" s="306">
        <f>IF(F24&gt;0,1,0)</f>
        <v>0</v>
      </c>
      <c r="H24" s="595"/>
      <c r="I24" s="592"/>
      <c r="J24" s="592"/>
      <c r="K24" s="596">
        <f>IF(J24&gt;0,1,0)</f>
        <v>0</v>
      </c>
      <c r="L24" s="595"/>
      <c r="M24" s="592"/>
      <c r="N24" s="592"/>
      <c r="O24" s="596">
        <f t="shared" si="26"/>
        <v>0</v>
      </c>
      <c r="P24" s="682"/>
      <c r="Q24" s="683"/>
      <c r="R24" s="683"/>
      <c r="S24" s="685">
        <f t="shared" si="27"/>
        <v>0</v>
      </c>
      <c r="T24" s="291"/>
      <c r="U24" s="292"/>
      <c r="V24" s="292"/>
      <c r="W24" s="306">
        <f t="shared" si="28"/>
        <v>0</v>
      </c>
      <c r="X24" s="281"/>
      <c r="Y24" s="282"/>
      <c r="Z24" s="282"/>
      <c r="AA24" s="546">
        <f t="shared" si="29"/>
        <v>0</v>
      </c>
      <c r="AB24" s="291"/>
      <c r="AC24" s="292"/>
      <c r="AD24" s="292"/>
      <c r="AE24" s="306">
        <f>IF(AD24&gt;0,1,0)</f>
        <v>0</v>
      </c>
      <c r="AF24" s="291"/>
      <c r="AG24" s="292"/>
      <c r="AH24" s="292"/>
      <c r="AI24" s="306">
        <f>IF(AH24&gt;0,1,0)</f>
        <v>0</v>
      </c>
      <c r="AJ24" s="1605"/>
      <c r="AK24" s="1606"/>
      <c r="AL24" s="1606"/>
      <c r="AM24" s="306">
        <f>IF(AL24&gt;0,1,0)</f>
        <v>0</v>
      </c>
      <c r="AN24" s="1636"/>
      <c r="AO24" s="1637"/>
      <c r="AP24" s="1637"/>
      <c r="AQ24" s="306">
        <f>IF(AP24&gt;0,1,0)</f>
        <v>0</v>
      </c>
      <c r="AR24" s="1642"/>
      <c r="AS24" s="1643"/>
      <c r="AT24" s="1643"/>
      <c r="AU24" s="306">
        <f>IF(AT24&gt;0,1,0)</f>
        <v>0</v>
      </c>
      <c r="AV24" s="595"/>
      <c r="AW24" s="592"/>
      <c r="AX24" s="592"/>
      <c r="AY24" s="618">
        <f t="shared" si="34"/>
        <v>0</v>
      </c>
      <c r="AZ24" s="461">
        <f t="shared" si="1"/>
        <v>0</v>
      </c>
      <c r="BA24" s="452">
        <f t="shared" si="2"/>
        <v>0</v>
      </c>
      <c r="BB24" s="469">
        <f>F24+J24+N24+R24+V24+Z24+AD24+AH24+AL24+AP24+AT24+AX24+0.001</f>
        <v>1E-3</v>
      </c>
      <c r="BC24" s="457">
        <f t="shared" si="14"/>
        <v>0</v>
      </c>
      <c r="BD24" s="462">
        <f t="shared" si="30"/>
        <v>0.14714714714714713</v>
      </c>
      <c r="BE24" s="463">
        <f t="shared" si="31"/>
        <v>1.4661904409666817E-4</v>
      </c>
      <c r="BF24" s="464">
        <f t="shared" si="32"/>
        <v>0.99999999999999944</v>
      </c>
      <c r="BG24" s="463">
        <f>(AZ24+BA24)/BB24</f>
        <v>0</v>
      </c>
      <c r="BH24" s="462">
        <f t="shared" si="33"/>
        <v>0.23126602794053733</v>
      </c>
    </row>
    <row r="25" spans="1:60" ht="16.5" customHeight="1" x14ac:dyDescent="0.25">
      <c r="A25" s="14">
        <v>7</v>
      </c>
      <c r="B25" s="16">
        <v>20460</v>
      </c>
      <c r="C25" s="21" t="s">
        <v>15</v>
      </c>
      <c r="D25" s="1555"/>
      <c r="E25" s="1556"/>
      <c r="F25" s="1556"/>
      <c r="G25" s="306">
        <f t="shared" si="25"/>
        <v>0</v>
      </c>
      <c r="H25" s="595"/>
      <c r="I25" s="592"/>
      <c r="J25" s="592"/>
      <c r="K25" s="596">
        <f t="shared" si="16"/>
        <v>0</v>
      </c>
      <c r="L25" s="595"/>
      <c r="M25" s="592"/>
      <c r="N25" s="592"/>
      <c r="O25" s="596">
        <f t="shared" si="26"/>
        <v>0</v>
      </c>
      <c r="P25" s="682"/>
      <c r="Q25" s="683"/>
      <c r="R25" s="683"/>
      <c r="S25" s="685">
        <f t="shared" si="27"/>
        <v>0</v>
      </c>
      <c r="T25" s="291"/>
      <c r="U25" s="292"/>
      <c r="V25" s="292"/>
      <c r="W25" s="306">
        <f t="shared" si="28"/>
        <v>0</v>
      </c>
      <c r="X25" s="281"/>
      <c r="Y25" s="282"/>
      <c r="Z25" s="282"/>
      <c r="AA25" s="546">
        <f t="shared" si="29"/>
        <v>0</v>
      </c>
      <c r="AB25" s="291"/>
      <c r="AC25" s="292"/>
      <c r="AD25" s="292"/>
      <c r="AE25" s="306">
        <f t="shared" si="17"/>
        <v>0</v>
      </c>
      <c r="AF25" s="291"/>
      <c r="AG25" s="292"/>
      <c r="AH25" s="292"/>
      <c r="AI25" s="306">
        <f t="shared" si="18"/>
        <v>0</v>
      </c>
      <c r="AJ25" s="1605"/>
      <c r="AK25" s="1606"/>
      <c r="AL25" s="1606"/>
      <c r="AM25" s="306">
        <f t="shared" si="19"/>
        <v>0</v>
      </c>
      <c r="AN25" s="1636"/>
      <c r="AO25" s="1637"/>
      <c r="AP25" s="1637"/>
      <c r="AQ25" s="306">
        <f t="shared" si="20"/>
        <v>0</v>
      </c>
      <c r="AR25" s="1642"/>
      <c r="AS25" s="1643"/>
      <c r="AT25" s="1643"/>
      <c r="AU25" s="306">
        <f t="shared" si="21"/>
        <v>0</v>
      </c>
      <c r="AV25" s="595"/>
      <c r="AW25" s="592"/>
      <c r="AX25" s="592"/>
      <c r="AY25" s="618">
        <f t="shared" si="34"/>
        <v>0</v>
      </c>
      <c r="AZ25" s="461">
        <f t="shared" si="1"/>
        <v>0</v>
      </c>
      <c r="BA25" s="452">
        <f t="shared" si="2"/>
        <v>0</v>
      </c>
      <c r="BB25" s="453">
        <f>F25+J25+N25+R25+V25+Z25+AD25+AH25+AL25+AP25+AT25+AX25+0.001</f>
        <v>1E-3</v>
      </c>
      <c r="BC25" s="457">
        <f t="shared" si="14"/>
        <v>0</v>
      </c>
      <c r="BD25" s="462">
        <f t="shared" si="30"/>
        <v>0.14714714714714713</v>
      </c>
      <c r="BE25" s="463">
        <f t="shared" si="31"/>
        <v>1.4661904409666817E-4</v>
      </c>
      <c r="BF25" s="464">
        <f t="shared" si="32"/>
        <v>0.99999999999999944</v>
      </c>
      <c r="BG25" s="463">
        <f t="shared" si="5"/>
        <v>0</v>
      </c>
      <c r="BH25" s="462">
        <f t="shared" si="33"/>
        <v>0.23126602794053733</v>
      </c>
    </row>
    <row r="26" spans="1:60" ht="16.5" customHeight="1" x14ac:dyDescent="0.25">
      <c r="A26" s="1545">
        <v>8</v>
      </c>
      <c r="B26" s="16">
        <v>20550</v>
      </c>
      <c r="C26" s="21" t="s">
        <v>89</v>
      </c>
      <c r="D26" s="1555"/>
      <c r="E26" s="1556"/>
      <c r="F26" s="1556"/>
      <c r="G26" s="306">
        <f t="shared" si="25"/>
        <v>0</v>
      </c>
      <c r="H26" s="595"/>
      <c r="I26" s="592"/>
      <c r="J26" s="592"/>
      <c r="K26" s="596">
        <f t="shared" si="16"/>
        <v>0</v>
      </c>
      <c r="L26" s="595"/>
      <c r="M26" s="592"/>
      <c r="N26" s="592"/>
      <c r="O26" s="596">
        <f t="shared" si="26"/>
        <v>0</v>
      </c>
      <c r="P26" s="682"/>
      <c r="Q26" s="683"/>
      <c r="R26" s="683"/>
      <c r="S26" s="685">
        <f t="shared" si="27"/>
        <v>0</v>
      </c>
      <c r="T26" s="291"/>
      <c r="U26" s="292"/>
      <c r="V26" s="292"/>
      <c r="W26" s="306">
        <f t="shared" si="28"/>
        <v>0</v>
      </c>
      <c r="X26" s="281"/>
      <c r="Y26" s="282"/>
      <c r="Z26" s="282"/>
      <c r="AA26" s="546">
        <f t="shared" si="29"/>
        <v>0</v>
      </c>
      <c r="AB26" s="291"/>
      <c r="AC26" s="292"/>
      <c r="AD26" s="292"/>
      <c r="AE26" s="306">
        <f t="shared" si="17"/>
        <v>0</v>
      </c>
      <c r="AF26" s="291"/>
      <c r="AG26" s="292"/>
      <c r="AH26" s="292"/>
      <c r="AI26" s="306">
        <f t="shared" si="18"/>
        <v>0</v>
      </c>
      <c r="AJ26" s="1605"/>
      <c r="AK26" s="1606"/>
      <c r="AL26" s="1606"/>
      <c r="AM26" s="306">
        <f t="shared" si="19"/>
        <v>0</v>
      </c>
      <c r="AN26" s="1636"/>
      <c r="AO26" s="1637"/>
      <c r="AP26" s="1637"/>
      <c r="AQ26" s="306">
        <f t="shared" si="20"/>
        <v>0</v>
      </c>
      <c r="AR26" s="1642"/>
      <c r="AS26" s="1643"/>
      <c r="AT26" s="1643"/>
      <c r="AU26" s="306">
        <f t="shared" si="21"/>
        <v>0</v>
      </c>
      <c r="AV26" s="595"/>
      <c r="AW26" s="592"/>
      <c r="AX26" s="592"/>
      <c r="AY26" s="618">
        <f t="shared" si="34"/>
        <v>0</v>
      </c>
      <c r="AZ26" s="461">
        <f t="shared" si="1"/>
        <v>0</v>
      </c>
      <c r="BA26" s="452">
        <f t="shared" si="2"/>
        <v>0</v>
      </c>
      <c r="BB26" s="453">
        <f t="shared" ref="BB26:BB28" si="35">F26+J26+N26+R26+V26+Z26+AD26+AH26+AL26+AP26+AT26+AX26+0.001</f>
        <v>1E-3</v>
      </c>
      <c r="BC26" s="457">
        <f t="shared" si="14"/>
        <v>0</v>
      </c>
      <c r="BD26" s="462">
        <f t="shared" si="30"/>
        <v>0.14714714714714713</v>
      </c>
      <c r="BE26" s="463">
        <f t="shared" si="31"/>
        <v>1.4661904409666817E-4</v>
      </c>
      <c r="BF26" s="464">
        <f t="shared" si="32"/>
        <v>0.99999999999999944</v>
      </c>
      <c r="BG26" s="463">
        <f t="shared" si="5"/>
        <v>0</v>
      </c>
      <c r="BH26" s="462">
        <f t="shared" si="33"/>
        <v>0.23126602794053733</v>
      </c>
    </row>
    <row r="27" spans="1:60" ht="16.5" customHeight="1" x14ac:dyDescent="0.25">
      <c r="A27" s="1545">
        <v>9</v>
      </c>
      <c r="B27" s="16">
        <v>20630</v>
      </c>
      <c r="C27" s="21" t="s">
        <v>17</v>
      </c>
      <c r="D27" s="1555"/>
      <c r="E27" s="1556"/>
      <c r="F27" s="1556"/>
      <c r="G27" s="306">
        <f t="shared" si="25"/>
        <v>0</v>
      </c>
      <c r="H27" s="595"/>
      <c r="I27" s="592"/>
      <c r="J27" s="592"/>
      <c r="K27" s="596">
        <f t="shared" si="16"/>
        <v>0</v>
      </c>
      <c r="L27" s="595"/>
      <c r="M27" s="592"/>
      <c r="N27" s="592"/>
      <c r="O27" s="596">
        <f t="shared" si="26"/>
        <v>0</v>
      </c>
      <c r="P27" s="682"/>
      <c r="Q27" s="683"/>
      <c r="R27" s="683"/>
      <c r="S27" s="685">
        <f t="shared" si="27"/>
        <v>0</v>
      </c>
      <c r="T27" s="291"/>
      <c r="U27" s="292"/>
      <c r="V27" s="292"/>
      <c r="W27" s="306">
        <f t="shared" si="28"/>
        <v>0</v>
      </c>
      <c r="X27" s="281"/>
      <c r="Y27" s="282"/>
      <c r="Z27" s="282"/>
      <c r="AA27" s="546">
        <f t="shared" si="29"/>
        <v>0</v>
      </c>
      <c r="AB27" s="291"/>
      <c r="AC27" s="292"/>
      <c r="AD27" s="292"/>
      <c r="AE27" s="306">
        <f t="shared" si="17"/>
        <v>0</v>
      </c>
      <c r="AF27" s="291"/>
      <c r="AG27" s="292"/>
      <c r="AH27" s="292"/>
      <c r="AI27" s="306">
        <f t="shared" si="18"/>
        <v>0</v>
      </c>
      <c r="AJ27" s="1605"/>
      <c r="AK27" s="1606"/>
      <c r="AL27" s="1606"/>
      <c r="AM27" s="306">
        <f t="shared" si="19"/>
        <v>0</v>
      </c>
      <c r="AN27" s="1636"/>
      <c r="AO27" s="1637"/>
      <c r="AP27" s="1637"/>
      <c r="AQ27" s="306">
        <f t="shared" si="20"/>
        <v>0</v>
      </c>
      <c r="AR27" s="1642"/>
      <c r="AS27" s="1643"/>
      <c r="AT27" s="1643"/>
      <c r="AU27" s="306">
        <f t="shared" si="21"/>
        <v>0</v>
      </c>
      <c r="AV27" s="595"/>
      <c r="AW27" s="592"/>
      <c r="AX27" s="592"/>
      <c r="AY27" s="618">
        <f t="shared" si="34"/>
        <v>0</v>
      </c>
      <c r="AZ27" s="461">
        <f t="shared" si="1"/>
        <v>0</v>
      </c>
      <c r="BA27" s="452">
        <f t="shared" si="2"/>
        <v>0</v>
      </c>
      <c r="BB27" s="469">
        <f t="shared" si="35"/>
        <v>1E-3</v>
      </c>
      <c r="BC27" s="457">
        <f t="shared" si="14"/>
        <v>0</v>
      </c>
      <c r="BD27" s="462">
        <f t="shared" si="30"/>
        <v>0.14714714714714713</v>
      </c>
      <c r="BE27" s="463">
        <f t="shared" si="31"/>
        <v>1.4661904409666817E-4</v>
      </c>
      <c r="BF27" s="464">
        <f t="shared" si="32"/>
        <v>0.99999999999999944</v>
      </c>
      <c r="BG27" s="463">
        <f t="shared" si="5"/>
        <v>0</v>
      </c>
      <c r="BH27" s="462">
        <f t="shared" si="33"/>
        <v>0.23126602794053733</v>
      </c>
    </row>
    <row r="28" spans="1:60" ht="16.5" customHeight="1" x14ac:dyDescent="0.25">
      <c r="A28" s="1545">
        <v>10</v>
      </c>
      <c r="B28" s="16">
        <v>20810</v>
      </c>
      <c r="C28" s="21" t="s">
        <v>18</v>
      </c>
      <c r="D28" s="1555"/>
      <c r="E28" s="1556"/>
      <c r="F28" s="1556"/>
      <c r="G28" s="306">
        <f t="shared" si="25"/>
        <v>0</v>
      </c>
      <c r="H28" s="595"/>
      <c r="I28" s="592"/>
      <c r="J28" s="592"/>
      <c r="K28" s="596">
        <f t="shared" si="16"/>
        <v>0</v>
      </c>
      <c r="L28" s="595"/>
      <c r="M28" s="592"/>
      <c r="N28" s="592"/>
      <c r="O28" s="596">
        <f t="shared" si="26"/>
        <v>0</v>
      </c>
      <c r="P28" s="682"/>
      <c r="Q28" s="683"/>
      <c r="R28" s="683"/>
      <c r="S28" s="685">
        <f t="shared" si="27"/>
        <v>0</v>
      </c>
      <c r="T28" s="291"/>
      <c r="U28" s="292"/>
      <c r="V28" s="292"/>
      <c r="W28" s="306">
        <f t="shared" si="28"/>
        <v>0</v>
      </c>
      <c r="X28" s="281"/>
      <c r="Y28" s="282"/>
      <c r="Z28" s="282"/>
      <c r="AA28" s="546">
        <f t="shared" si="29"/>
        <v>0</v>
      </c>
      <c r="AB28" s="291"/>
      <c r="AC28" s="292"/>
      <c r="AD28" s="292"/>
      <c r="AE28" s="306">
        <f t="shared" si="17"/>
        <v>0</v>
      </c>
      <c r="AF28" s="291"/>
      <c r="AG28" s="292"/>
      <c r="AH28" s="292"/>
      <c r="AI28" s="306">
        <f t="shared" si="18"/>
        <v>0</v>
      </c>
      <c r="AJ28" s="1605"/>
      <c r="AK28" s="1606"/>
      <c r="AL28" s="1606"/>
      <c r="AM28" s="306">
        <f t="shared" si="19"/>
        <v>0</v>
      </c>
      <c r="AN28" s="1636"/>
      <c r="AO28" s="1637"/>
      <c r="AP28" s="1637"/>
      <c r="AQ28" s="306">
        <f t="shared" si="20"/>
        <v>0</v>
      </c>
      <c r="AR28" s="1642"/>
      <c r="AS28" s="1643"/>
      <c r="AT28" s="1643"/>
      <c r="AU28" s="306">
        <f t="shared" si="21"/>
        <v>0</v>
      </c>
      <c r="AV28" s="595"/>
      <c r="AW28" s="592"/>
      <c r="AX28" s="592"/>
      <c r="AY28" s="618">
        <f t="shared" si="34"/>
        <v>0</v>
      </c>
      <c r="AZ28" s="461">
        <f t="shared" si="1"/>
        <v>0</v>
      </c>
      <c r="BA28" s="452">
        <f t="shared" si="2"/>
        <v>0</v>
      </c>
      <c r="BB28" s="453">
        <f t="shared" si="35"/>
        <v>1E-3</v>
      </c>
      <c r="BC28" s="457">
        <f t="shared" si="14"/>
        <v>0</v>
      </c>
      <c r="BD28" s="462">
        <f t="shared" si="30"/>
        <v>0.14714714714714713</v>
      </c>
      <c r="BE28" s="463">
        <f t="shared" si="31"/>
        <v>1.4661904409666817E-4</v>
      </c>
      <c r="BF28" s="464">
        <f t="shared" si="32"/>
        <v>0.99999999999999944</v>
      </c>
      <c r="BG28" s="463">
        <f t="shared" si="5"/>
        <v>0</v>
      </c>
      <c r="BH28" s="462">
        <f t="shared" si="33"/>
        <v>0.23126602794053733</v>
      </c>
    </row>
    <row r="29" spans="1:60" ht="16.5" customHeight="1" x14ac:dyDescent="0.25">
      <c r="A29" s="1545">
        <v>11</v>
      </c>
      <c r="B29" s="16">
        <v>20900</v>
      </c>
      <c r="C29" s="21" t="s">
        <v>9</v>
      </c>
      <c r="D29" s="1555"/>
      <c r="E29" s="1556"/>
      <c r="F29" s="1556"/>
      <c r="G29" s="306">
        <f t="shared" si="25"/>
        <v>0</v>
      </c>
      <c r="H29" s="595"/>
      <c r="I29" s="592"/>
      <c r="J29" s="592"/>
      <c r="K29" s="596">
        <f t="shared" si="16"/>
        <v>0</v>
      </c>
      <c r="L29" s="595"/>
      <c r="M29" s="592"/>
      <c r="N29" s="592"/>
      <c r="O29" s="596">
        <f t="shared" si="26"/>
        <v>0</v>
      </c>
      <c r="P29" s="682"/>
      <c r="Q29" s="683"/>
      <c r="R29" s="683"/>
      <c r="S29" s="685">
        <f t="shared" si="27"/>
        <v>0</v>
      </c>
      <c r="T29" s="291"/>
      <c r="U29" s="292"/>
      <c r="V29" s="292"/>
      <c r="W29" s="306">
        <f t="shared" si="28"/>
        <v>0</v>
      </c>
      <c r="X29" s="281"/>
      <c r="Y29" s="282"/>
      <c r="Z29" s="282"/>
      <c r="AA29" s="546">
        <f t="shared" si="29"/>
        <v>0</v>
      </c>
      <c r="AB29" s="291"/>
      <c r="AC29" s="292"/>
      <c r="AD29" s="292"/>
      <c r="AE29" s="306">
        <f t="shared" si="17"/>
        <v>0</v>
      </c>
      <c r="AF29" s="291"/>
      <c r="AG29" s="292"/>
      <c r="AH29" s="292"/>
      <c r="AI29" s="306">
        <f t="shared" si="18"/>
        <v>0</v>
      </c>
      <c r="AJ29" s="1605">
        <v>0</v>
      </c>
      <c r="AK29" s="1606">
        <v>1</v>
      </c>
      <c r="AL29" s="1606">
        <v>1</v>
      </c>
      <c r="AM29" s="306">
        <f t="shared" si="19"/>
        <v>1</v>
      </c>
      <c r="AN29" s="1636"/>
      <c r="AO29" s="1637"/>
      <c r="AP29" s="1637"/>
      <c r="AQ29" s="306">
        <f t="shared" si="20"/>
        <v>0</v>
      </c>
      <c r="AR29" s="1642"/>
      <c r="AS29" s="1643"/>
      <c r="AT29" s="1643"/>
      <c r="AU29" s="306">
        <f t="shared" si="21"/>
        <v>0</v>
      </c>
      <c r="AV29" s="595"/>
      <c r="AW29" s="592"/>
      <c r="AX29" s="592"/>
      <c r="AY29" s="618">
        <f t="shared" si="34"/>
        <v>0</v>
      </c>
      <c r="AZ29" s="461">
        <f t="shared" si="1"/>
        <v>0</v>
      </c>
      <c r="BA29" s="452">
        <f t="shared" si="2"/>
        <v>1</v>
      </c>
      <c r="BB29" s="453">
        <f t="shared" si="3"/>
        <v>1</v>
      </c>
      <c r="BC29" s="457">
        <f t="shared" si="14"/>
        <v>0.16666666666666666</v>
      </c>
      <c r="BD29" s="462">
        <f t="shared" si="30"/>
        <v>0.14714714714714713</v>
      </c>
      <c r="BE29" s="463">
        <f t="shared" si="31"/>
        <v>0.14661904409666818</v>
      </c>
      <c r="BF29" s="464">
        <f t="shared" si="32"/>
        <v>0.99999999999999944</v>
      </c>
      <c r="BG29" s="463">
        <f t="shared" si="5"/>
        <v>1</v>
      </c>
      <c r="BH29" s="462">
        <f t="shared" si="33"/>
        <v>0.23126602794053733</v>
      </c>
    </row>
    <row r="30" spans="1:60" ht="16.5" customHeight="1" thickBot="1" x14ac:dyDescent="0.3">
      <c r="A30" s="1545">
        <v>12</v>
      </c>
      <c r="B30" s="17">
        <v>21350</v>
      </c>
      <c r="C30" s="2" t="s">
        <v>19</v>
      </c>
      <c r="D30" s="1555"/>
      <c r="E30" s="1556"/>
      <c r="F30" s="1556"/>
      <c r="G30" s="318">
        <f t="shared" si="25"/>
        <v>0</v>
      </c>
      <c r="H30" s="595"/>
      <c r="I30" s="592"/>
      <c r="J30" s="592"/>
      <c r="K30" s="624">
        <f t="shared" si="16"/>
        <v>0</v>
      </c>
      <c r="L30" s="595"/>
      <c r="M30" s="592"/>
      <c r="N30" s="592"/>
      <c r="O30" s="624">
        <f t="shared" si="26"/>
        <v>0</v>
      </c>
      <c r="P30" s="682"/>
      <c r="Q30" s="683"/>
      <c r="R30" s="683"/>
      <c r="S30" s="687">
        <f t="shared" si="27"/>
        <v>0</v>
      </c>
      <c r="T30" s="291"/>
      <c r="U30" s="292"/>
      <c r="V30" s="292"/>
      <c r="W30" s="318">
        <f t="shared" si="28"/>
        <v>0</v>
      </c>
      <c r="X30" s="281"/>
      <c r="Y30" s="282"/>
      <c r="Z30" s="282"/>
      <c r="AA30" s="547">
        <f t="shared" si="29"/>
        <v>0</v>
      </c>
      <c r="AB30" s="291"/>
      <c r="AC30" s="292"/>
      <c r="AD30" s="292"/>
      <c r="AE30" s="318">
        <f t="shared" si="17"/>
        <v>0</v>
      </c>
      <c r="AF30" s="291"/>
      <c r="AG30" s="292"/>
      <c r="AH30" s="292"/>
      <c r="AI30" s="318">
        <f t="shared" si="18"/>
        <v>0</v>
      </c>
      <c r="AJ30" s="1605"/>
      <c r="AK30" s="1606"/>
      <c r="AL30" s="1606"/>
      <c r="AM30" s="318">
        <f t="shared" si="19"/>
        <v>0</v>
      </c>
      <c r="AN30" s="1636"/>
      <c r="AO30" s="1637"/>
      <c r="AP30" s="1637"/>
      <c r="AQ30" s="318">
        <f t="shared" si="20"/>
        <v>0</v>
      </c>
      <c r="AR30" s="1642"/>
      <c r="AS30" s="1643"/>
      <c r="AT30" s="1643"/>
      <c r="AU30" s="318">
        <f t="shared" si="21"/>
        <v>0</v>
      </c>
      <c r="AV30" s="595"/>
      <c r="AW30" s="592"/>
      <c r="AX30" s="592"/>
      <c r="AY30" s="618">
        <f t="shared" si="34"/>
        <v>0</v>
      </c>
      <c r="AZ30" s="471">
        <f t="shared" si="1"/>
        <v>0</v>
      </c>
      <c r="BA30" s="472">
        <f t="shared" si="2"/>
        <v>0</v>
      </c>
      <c r="BB30" s="473">
        <f>F30+J30+N30+R30+V30+Z30+AD30+AH30+AL30+AP30+AT30+AX30+0.001</f>
        <v>1E-3</v>
      </c>
      <c r="BC30" s="457">
        <f t="shared" si="14"/>
        <v>0</v>
      </c>
      <c r="BD30" s="466">
        <f t="shared" si="30"/>
        <v>0.14714714714714713</v>
      </c>
      <c r="BE30" s="467">
        <f t="shared" si="31"/>
        <v>1.4661904409666817E-4</v>
      </c>
      <c r="BF30" s="468">
        <f t="shared" si="32"/>
        <v>0.99999999999999944</v>
      </c>
      <c r="BG30" s="467">
        <f t="shared" si="5"/>
        <v>0</v>
      </c>
      <c r="BH30" s="466">
        <f t="shared" si="33"/>
        <v>0.23126602794053733</v>
      </c>
    </row>
    <row r="31" spans="1:60" ht="16.5" customHeight="1" thickBot="1" x14ac:dyDescent="0.3">
      <c r="A31" s="27"/>
      <c r="B31" s="47"/>
      <c r="C31" s="365" t="s">
        <v>20</v>
      </c>
      <c r="D31" s="210">
        <f t="shared" ref="D31:AY31" si="36">SUM(D32:D48)</f>
        <v>0</v>
      </c>
      <c r="E31" s="212">
        <f t="shared" si="36"/>
        <v>0</v>
      </c>
      <c r="F31" s="212">
        <f t="shared" si="36"/>
        <v>1</v>
      </c>
      <c r="G31" s="222">
        <f t="shared" si="36"/>
        <v>1</v>
      </c>
      <c r="H31" s="615">
        <f t="shared" si="36"/>
        <v>0</v>
      </c>
      <c r="I31" s="616">
        <f t="shared" si="36"/>
        <v>0</v>
      </c>
      <c r="J31" s="616">
        <f t="shared" si="36"/>
        <v>0</v>
      </c>
      <c r="K31" s="617">
        <f t="shared" si="36"/>
        <v>0</v>
      </c>
      <c r="L31" s="615">
        <f t="shared" si="36"/>
        <v>0</v>
      </c>
      <c r="M31" s="616">
        <f t="shared" si="36"/>
        <v>0</v>
      </c>
      <c r="N31" s="616">
        <f t="shared" si="36"/>
        <v>0</v>
      </c>
      <c r="O31" s="617">
        <f t="shared" si="36"/>
        <v>0</v>
      </c>
      <c r="P31" s="679">
        <f t="shared" si="36"/>
        <v>0</v>
      </c>
      <c r="Q31" s="680">
        <f t="shared" si="36"/>
        <v>0</v>
      </c>
      <c r="R31" s="680">
        <f t="shared" si="36"/>
        <v>0</v>
      </c>
      <c r="S31" s="686">
        <f t="shared" si="36"/>
        <v>0</v>
      </c>
      <c r="T31" s="210">
        <f t="shared" si="36"/>
        <v>0</v>
      </c>
      <c r="U31" s="212">
        <f t="shared" si="36"/>
        <v>0</v>
      </c>
      <c r="V31" s="212">
        <f t="shared" si="36"/>
        <v>0</v>
      </c>
      <c r="W31" s="222">
        <f t="shared" si="36"/>
        <v>0</v>
      </c>
      <c r="X31" s="210">
        <f t="shared" si="36"/>
        <v>0</v>
      </c>
      <c r="Y31" s="212">
        <f t="shared" si="36"/>
        <v>0</v>
      </c>
      <c r="Z31" s="212">
        <f t="shared" si="36"/>
        <v>0</v>
      </c>
      <c r="AA31" s="222">
        <f t="shared" si="36"/>
        <v>0</v>
      </c>
      <c r="AB31" s="367">
        <f t="shared" si="36"/>
        <v>1</v>
      </c>
      <c r="AC31" s="368">
        <f t="shared" si="36"/>
        <v>1</v>
      </c>
      <c r="AD31" s="368">
        <f t="shared" si="36"/>
        <v>2</v>
      </c>
      <c r="AE31" s="369">
        <f t="shared" si="36"/>
        <v>1</v>
      </c>
      <c r="AF31" s="210">
        <f t="shared" si="36"/>
        <v>0</v>
      </c>
      <c r="AG31" s="212">
        <f t="shared" si="36"/>
        <v>0</v>
      </c>
      <c r="AH31" s="212">
        <f t="shared" si="36"/>
        <v>0</v>
      </c>
      <c r="AI31" s="222">
        <f t="shared" si="36"/>
        <v>0</v>
      </c>
      <c r="AJ31" s="210">
        <f t="shared" si="36"/>
        <v>1</v>
      </c>
      <c r="AK31" s="212">
        <f t="shared" si="36"/>
        <v>2</v>
      </c>
      <c r="AL31" s="212">
        <f t="shared" si="36"/>
        <v>13</v>
      </c>
      <c r="AM31" s="222">
        <f t="shared" si="36"/>
        <v>5</v>
      </c>
      <c r="AN31" s="367">
        <f t="shared" si="36"/>
        <v>0</v>
      </c>
      <c r="AO31" s="368">
        <f t="shared" si="36"/>
        <v>2</v>
      </c>
      <c r="AP31" s="368">
        <f t="shared" si="36"/>
        <v>2</v>
      </c>
      <c r="AQ31" s="369">
        <f t="shared" si="36"/>
        <v>2</v>
      </c>
      <c r="AR31" s="210">
        <f t="shared" si="36"/>
        <v>0</v>
      </c>
      <c r="AS31" s="212">
        <f t="shared" si="36"/>
        <v>0</v>
      </c>
      <c r="AT31" s="212">
        <f t="shared" si="36"/>
        <v>0</v>
      </c>
      <c r="AU31" s="222">
        <f t="shared" si="36"/>
        <v>0</v>
      </c>
      <c r="AV31" s="615">
        <f t="shared" si="36"/>
        <v>0</v>
      </c>
      <c r="AW31" s="616">
        <f t="shared" si="36"/>
        <v>0</v>
      </c>
      <c r="AX31" s="616">
        <f t="shared" si="36"/>
        <v>0</v>
      </c>
      <c r="AY31" s="617">
        <f t="shared" si="36"/>
        <v>0</v>
      </c>
      <c r="AZ31" s="32">
        <f t="shared" si="1"/>
        <v>2</v>
      </c>
      <c r="BA31" s="33">
        <f t="shared" si="2"/>
        <v>5</v>
      </c>
      <c r="BB31" s="206">
        <f t="shared" si="3"/>
        <v>18</v>
      </c>
      <c r="BC31" s="188">
        <f>(G31+K31+O31+S31+W31+AA31+AE31+AI31+AM31+AQ31+AU31+AY31)/$B$2/A40</f>
        <v>0.16666666666666666</v>
      </c>
      <c r="BD31" s="99"/>
      <c r="BE31" s="69">
        <f>BB31/$BB$125/A48</f>
        <v>0.15524369374941335</v>
      </c>
      <c r="BF31" s="74"/>
      <c r="BG31" s="69">
        <f t="shared" si="5"/>
        <v>0.3888888888888889</v>
      </c>
      <c r="BH31" s="99"/>
    </row>
    <row r="32" spans="1:60" ht="16.5" customHeight="1" x14ac:dyDescent="0.25">
      <c r="A32" s="14">
        <v>1</v>
      </c>
      <c r="B32" s="16">
        <v>30070</v>
      </c>
      <c r="C32" s="21" t="s">
        <v>92</v>
      </c>
      <c r="D32" s="1564">
        <v>0</v>
      </c>
      <c r="E32" s="1565">
        <v>0</v>
      </c>
      <c r="F32" s="1565">
        <v>1</v>
      </c>
      <c r="G32" s="293">
        <f>IF(F32&gt;0,1,0)</f>
        <v>1</v>
      </c>
      <c r="H32" s="595"/>
      <c r="I32" s="592"/>
      <c r="J32" s="592"/>
      <c r="K32" s="618">
        <f>IF(J32&gt;0,1,0)</f>
        <v>0</v>
      </c>
      <c r="L32" s="595"/>
      <c r="M32" s="592"/>
      <c r="N32" s="592"/>
      <c r="O32" s="618">
        <f t="shared" ref="O32:O48" si="37">IF(N32&gt;0,1,0)</f>
        <v>0</v>
      </c>
      <c r="P32" s="682"/>
      <c r="Q32" s="683"/>
      <c r="R32" s="683"/>
      <c r="S32" s="684">
        <f t="shared" ref="S32:S48" si="38">IF(R32&gt;0,1,0)</f>
        <v>0</v>
      </c>
      <c r="T32" s="291"/>
      <c r="U32" s="292"/>
      <c r="V32" s="292"/>
      <c r="W32" s="293">
        <f t="shared" ref="W32:W48" si="39">IF(V32&gt;0,1,0)</f>
        <v>0</v>
      </c>
      <c r="X32" s="281"/>
      <c r="Y32" s="282"/>
      <c r="Z32" s="282"/>
      <c r="AA32" s="545">
        <f t="shared" ref="AA32:AA48" si="40">IF(Z32&gt;0,1,0)</f>
        <v>0</v>
      </c>
      <c r="AB32" s="1579"/>
      <c r="AC32" s="1580"/>
      <c r="AD32" s="1580"/>
      <c r="AE32" s="293">
        <f>IF(AD32&gt;0,1,0)</f>
        <v>0</v>
      </c>
      <c r="AF32" s="291"/>
      <c r="AG32" s="292"/>
      <c r="AH32" s="292"/>
      <c r="AI32" s="293">
        <f>IF(AH32&gt;0,1,0)</f>
        <v>0</v>
      </c>
      <c r="AJ32" s="1607">
        <v>0</v>
      </c>
      <c r="AK32" s="1608">
        <v>0</v>
      </c>
      <c r="AL32" s="1608">
        <v>1</v>
      </c>
      <c r="AM32" s="293">
        <f>IF(AL32&gt;0,1,0)</f>
        <v>1</v>
      </c>
      <c r="AN32" s="1634"/>
      <c r="AO32" s="1635"/>
      <c r="AP32" s="1635"/>
      <c r="AQ32" s="293">
        <f>IF(AP32&gt;0,1,0)</f>
        <v>0</v>
      </c>
      <c r="AR32" s="291"/>
      <c r="AS32" s="292"/>
      <c r="AT32" s="292"/>
      <c r="AU32" s="293">
        <f>IF(AT32&gt;0,1,0)</f>
        <v>0</v>
      </c>
      <c r="AV32" s="595"/>
      <c r="AW32" s="592"/>
      <c r="AX32" s="592"/>
      <c r="AY32" s="618">
        <f>IF(AX32&gt;0,1,0)</f>
        <v>0</v>
      </c>
      <c r="AZ32" s="454">
        <f t="shared" si="1"/>
        <v>0</v>
      </c>
      <c r="BA32" s="455">
        <f t="shared" si="2"/>
        <v>0</v>
      </c>
      <c r="BB32" s="456">
        <f t="shared" si="3"/>
        <v>2</v>
      </c>
      <c r="BC32" s="457">
        <f t="shared" si="14"/>
        <v>0.33333333333333331</v>
      </c>
      <c r="BD32" s="458">
        <f t="shared" ref="BD32:BD48" si="41">$BC$125</f>
        <v>0.14714714714714713</v>
      </c>
      <c r="BE32" s="459">
        <f t="shared" ref="BE32:BE48" si="42">BB32/$BB$125</f>
        <v>0.29323808819333635</v>
      </c>
      <c r="BF32" s="460">
        <f t="shared" ref="BF32:BF48" si="43">$BE$125</f>
        <v>0.99999999999999944</v>
      </c>
      <c r="BG32" s="459">
        <f>(AZ32+BA32)/BB32</f>
        <v>0</v>
      </c>
      <c r="BH32" s="458">
        <f t="shared" ref="BH32:BH48" si="44">$BG$125</f>
        <v>0.23126602794053733</v>
      </c>
    </row>
    <row r="33" spans="1:60" ht="16.5" customHeight="1" x14ac:dyDescent="0.25">
      <c r="A33" s="14">
        <v>2</v>
      </c>
      <c r="B33" s="16">
        <v>30480</v>
      </c>
      <c r="C33" s="21" t="s">
        <v>121</v>
      </c>
      <c r="D33" s="291"/>
      <c r="E33" s="292"/>
      <c r="F33" s="292"/>
      <c r="G33" s="306">
        <f>IF(F33&gt;0,1,0)</f>
        <v>0</v>
      </c>
      <c r="H33" s="595"/>
      <c r="I33" s="592"/>
      <c r="J33" s="592"/>
      <c r="K33" s="596">
        <f>IF(J33&gt;0,1,0)</f>
        <v>0</v>
      </c>
      <c r="L33" s="595"/>
      <c r="M33" s="592"/>
      <c r="N33" s="592"/>
      <c r="O33" s="596">
        <f t="shared" si="37"/>
        <v>0</v>
      </c>
      <c r="P33" s="682"/>
      <c r="Q33" s="683"/>
      <c r="R33" s="683"/>
      <c r="S33" s="685">
        <f t="shared" si="38"/>
        <v>0</v>
      </c>
      <c r="T33" s="291"/>
      <c r="U33" s="292"/>
      <c r="V33" s="292"/>
      <c r="W33" s="306">
        <f t="shared" si="39"/>
        <v>0</v>
      </c>
      <c r="X33" s="281"/>
      <c r="Y33" s="282"/>
      <c r="Z33" s="282"/>
      <c r="AA33" s="546">
        <f t="shared" si="40"/>
        <v>0</v>
      </c>
      <c r="AB33" s="1579"/>
      <c r="AC33" s="1580"/>
      <c r="AD33" s="1580"/>
      <c r="AE33" s="306">
        <f>IF(AD33&gt;0,1,0)</f>
        <v>0</v>
      </c>
      <c r="AF33" s="291"/>
      <c r="AG33" s="292"/>
      <c r="AH33" s="292"/>
      <c r="AI33" s="306">
        <f>IF(AH33&gt;0,1,0)</f>
        <v>0</v>
      </c>
      <c r="AJ33" s="1607">
        <v>0</v>
      </c>
      <c r="AK33" s="1608">
        <v>1</v>
      </c>
      <c r="AL33" s="1608">
        <v>6</v>
      </c>
      <c r="AM33" s="306">
        <f>IF(AL33&gt;0,1,0)</f>
        <v>1</v>
      </c>
      <c r="AN33" s="1634"/>
      <c r="AO33" s="1635"/>
      <c r="AP33" s="1635"/>
      <c r="AQ33" s="306">
        <f>IF(AP33&gt;0,1,0)</f>
        <v>0</v>
      </c>
      <c r="AR33" s="291"/>
      <c r="AS33" s="292"/>
      <c r="AT33" s="292"/>
      <c r="AU33" s="306">
        <f>IF(AT33&gt;0,1,0)</f>
        <v>0</v>
      </c>
      <c r="AV33" s="595"/>
      <c r="AW33" s="592"/>
      <c r="AX33" s="592"/>
      <c r="AY33" s="596">
        <f>IF(AX33&gt;0,1,0)</f>
        <v>0</v>
      </c>
      <c r="AZ33" s="461">
        <f t="shared" si="1"/>
        <v>0</v>
      </c>
      <c r="BA33" s="452">
        <f t="shared" si="2"/>
        <v>1</v>
      </c>
      <c r="BB33" s="465">
        <f t="shared" si="3"/>
        <v>6</v>
      </c>
      <c r="BC33" s="457">
        <f t="shared" si="14"/>
        <v>0.16666666666666666</v>
      </c>
      <c r="BD33" s="462">
        <f t="shared" si="41"/>
        <v>0.14714714714714713</v>
      </c>
      <c r="BE33" s="463">
        <f t="shared" si="42"/>
        <v>0.87971426458000901</v>
      </c>
      <c r="BF33" s="464">
        <f t="shared" si="43"/>
        <v>0.99999999999999944</v>
      </c>
      <c r="BG33" s="463">
        <f>(AZ33+BA33)/BB33</f>
        <v>0.16666666666666666</v>
      </c>
      <c r="BH33" s="462">
        <f t="shared" si="44"/>
        <v>0.23126602794053733</v>
      </c>
    </row>
    <row r="34" spans="1:60" ht="16.5" customHeight="1" x14ac:dyDescent="0.25">
      <c r="A34" s="14">
        <v>3</v>
      </c>
      <c r="B34" s="16">
        <v>30460</v>
      </c>
      <c r="C34" s="21" t="s">
        <v>93</v>
      </c>
      <c r="D34" s="291"/>
      <c r="E34" s="292"/>
      <c r="F34" s="292"/>
      <c r="G34" s="306">
        <f>IF(F34&gt;0,1,0)</f>
        <v>0</v>
      </c>
      <c r="H34" s="595"/>
      <c r="I34" s="592"/>
      <c r="J34" s="592"/>
      <c r="K34" s="596">
        <f>IF(J34&gt;0,1,0)</f>
        <v>0</v>
      </c>
      <c r="L34" s="595"/>
      <c r="M34" s="592"/>
      <c r="N34" s="592"/>
      <c r="O34" s="596">
        <f t="shared" si="37"/>
        <v>0</v>
      </c>
      <c r="P34" s="682"/>
      <c r="Q34" s="683"/>
      <c r="R34" s="683"/>
      <c r="S34" s="685">
        <f t="shared" si="38"/>
        <v>0</v>
      </c>
      <c r="T34" s="291"/>
      <c r="U34" s="292"/>
      <c r="V34" s="292"/>
      <c r="W34" s="306">
        <f t="shared" si="39"/>
        <v>0</v>
      </c>
      <c r="X34" s="281"/>
      <c r="Y34" s="282"/>
      <c r="Z34" s="282"/>
      <c r="AA34" s="546">
        <f t="shared" si="40"/>
        <v>0</v>
      </c>
      <c r="AB34" s="1579"/>
      <c r="AC34" s="1580"/>
      <c r="AD34" s="1580"/>
      <c r="AE34" s="306">
        <f>IF(AD34&gt;0,1,0)</f>
        <v>0</v>
      </c>
      <c r="AF34" s="291"/>
      <c r="AG34" s="292"/>
      <c r="AH34" s="292"/>
      <c r="AI34" s="306">
        <f>IF(AH34&gt;0,1,0)</f>
        <v>0</v>
      </c>
      <c r="AJ34" s="1607"/>
      <c r="AK34" s="1608"/>
      <c r="AL34" s="1608"/>
      <c r="AM34" s="306">
        <f>IF(AL34&gt;0,1,0)</f>
        <v>0</v>
      </c>
      <c r="AN34" s="1634"/>
      <c r="AO34" s="1635"/>
      <c r="AP34" s="1635"/>
      <c r="AQ34" s="306">
        <f>IF(AP34&gt;0,1,0)</f>
        <v>0</v>
      </c>
      <c r="AR34" s="291"/>
      <c r="AS34" s="292"/>
      <c r="AT34" s="292"/>
      <c r="AU34" s="306">
        <f>IF(AT34&gt;0,1,0)</f>
        <v>0</v>
      </c>
      <c r="AV34" s="595"/>
      <c r="AW34" s="592"/>
      <c r="AX34" s="592"/>
      <c r="AY34" s="596">
        <f>IF(AX34&gt;0,1,0)</f>
        <v>0</v>
      </c>
      <c r="AZ34" s="461">
        <f t="shared" si="1"/>
        <v>0</v>
      </c>
      <c r="BA34" s="452">
        <f t="shared" si="2"/>
        <v>0</v>
      </c>
      <c r="BB34" s="453">
        <f>F34+J34+N34+R34+V34+Z34+AD34+AH34+AL34+AP34+AT34+AX34+0.001</f>
        <v>1E-3</v>
      </c>
      <c r="BC34" s="457">
        <f t="shared" si="14"/>
        <v>0</v>
      </c>
      <c r="BD34" s="462">
        <f t="shared" si="41"/>
        <v>0.14714714714714713</v>
      </c>
      <c r="BE34" s="463">
        <f t="shared" si="42"/>
        <v>1.4661904409666817E-4</v>
      </c>
      <c r="BF34" s="464">
        <f t="shared" si="43"/>
        <v>0.99999999999999944</v>
      </c>
      <c r="BG34" s="463">
        <f>(AZ34+BA34)/BB34</f>
        <v>0</v>
      </c>
      <c r="BH34" s="462">
        <f t="shared" si="44"/>
        <v>0.23126602794053733</v>
      </c>
    </row>
    <row r="35" spans="1:60" ht="16.5" customHeight="1" x14ac:dyDescent="0.25">
      <c r="A35" s="14">
        <v>4</v>
      </c>
      <c r="B35" s="18">
        <v>30030</v>
      </c>
      <c r="C35" s="20" t="s">
        <v>91</v>
      </c>
      <c r="D35" s="291"/>
      <c r="E35" s="292"/>
      <c r="F35" s="292"/>
      <c r="G35" s="306">
        <f t="shared" ref="G35:G48" si="45">IF(F35&gt;0,1,0)</f>
        <v>0</v>
      </c>
      <c r="H35" s="595"/>
      <c r="I35" s="592"/>
      <c r="J35" s="592"/>
      <c r="K35" s="596">
        <f t="shared" si="16"/>
        <v>0</v>
      </c>
      <c r="L35" s="595"/>
      <c r="M35" s="592"/>
      <c r="N35" s="592"/>
      <c r="O35" s="596">
        <f t="shared" si="37"/>
        <v>0</v>
      </c>
      <c r="P35" s="682"/>
      <c r="Q35" s="683"/>
      <c r="R35" s="683"/>
      <c r="S35" s="685">
        <f t="shared" si="38"/>
        <v>0</v>
      </c>
      <c r="T35" s="291"/>
      <c r="U35" s="292"/>
      <c r="V35" s="292"/>
      <c r="W35" s="306">
        <f t="shared" si="39"/>
        <v>0</v>
      </c>
      <c r="X35" s="281"/>
      <c r="Y35" s="282"/>
      <c r="Z35" s="282"/>
      <c r="AA35" s="546">
        <f t="shared" si="40"/>
        <v>0</v>
      </c>
      <c r="AB35" s="1579"/>
      <c r="AC35" s="1580"/>
      <c r="AD35" s="1580"/>
      <c r="AE35" s="306">
        <f t="shared" si="17"/>
        <v>0</v>
      </c>
      <c r="AF35" s="291"/>
      <c r="AG35" s="292"/>
      <c r="AH35" s="292"/>
      <c r="AI35" s="306">
        <f t="shared" si="18"/>
        <v>0</v>
      </c>
      <c r="AJ35" s="1607">
        <v>0</v>
      </c>
      <c r="AK35" s="1608">
        <v>0</v>
      </c>
      <c r="AL35" s="1608">
        <v>2</v>
      </c>
      <c r="AM35" s="306">
        <f t="shared" si="19"/>
        <v>1</v>
      </c>
      <c r="AN35" s="1634">
        <v>0</v>
      </c>
      <c r="AO35" s="1635">
        <v>1</v>
      </c>
      <c r="AP35" s="1635">
        <v>1</v>
      </c>
      <c r="AQ35" s="306">
        <f t="shared" si="20"/>
        <v>1</v>
      </c>
      <c r="AR35" s="291"/>
      <c r="AS35" s="292"/>
      <c r="AT35" s="292"/>
      <c r="AU35" s="306">
        <f t="shared" si="21"/>
        <v>0</v>
      </c>
      <c r="AV35" s="595"/>
      <c r="AW35" s="592"/>
      <c r="AX35" s="592"/>
      <c r="AY35" s="596">
        <f t="shared" si="22"/>
        <v>0</v>
      </c>
      <c r="AZ35" s="461">
        <f t="shared" si="1"/>
        <v>0</v>
      </c>
      <c r="BA35" s="452">
        <f t="shared" si="2"/>
        <v>1</v>
      </c>
      <c r="BB35" s="473">
        <f t="shared" si="3"/>
        <v>3</v>
      </c>
      <c r="BC35" s="457">
        <f t="shared" si="14"/>
        <v>0.33333333333333331</v>
      </c>
      <c r="BD35" s="458">
        <f t="shared" si="41"/>
        <v>0.14714714714714713</v>
      </c>
      <c r="BE35" s="459">
        <f t="shared" si="42"/>
        <v>0.4398571322900045</v>
      </c>
      <c r="BF35" s="460">
        <f t="shared" si="43"/>
        <v>0.99999999999999944</v>
      </c>
      <c r="BG35" s="459">
        <f t="shared" si="5"/>
        <v>0.33333333333333331</v>
      </c>
      <c r="BH35" s="458">
        <f t="shared" si="44"/>
        <v>0.23126602794053733</v>
      </c>
    </row>
    <row r="36" spans="1:60" ht="16.5" customHeight="1" x14ac:dyDescent="0.25">
      <c r="A36" s="14">
        <v>5</v>
      </c>
      <c r="B36" s="16">
        <v>31000</v>
      </c>
      <c r="C36" s="21" t="s">
        <v>94</v>
      </c>
      <c r="D36" s="291"/>
      <c r="E36" s="292"/>
      <c r="F36" s="292"/>
      <c r="G36" s="306">
        <f>IF(F36&gt;0,1,0)</f>
        <v>0</v>
      </c>
      <c r="H36" s="595"/>
      <c r="I36" s="592"/>
      <c r="J36" s="592"/>
      <c r="K36" s="596">
        <f>IF(J36&gt;0,1,0)</f>
        <v>0</v>
      </c>
      <c r="L36" s="595"/>
      <c r="M36" s="592"/>
      <c r="N36" s="592"/>
      <c r="O36" s="596">
        <f t="shared" si="37"/>
        <v>0</v>
      </c>
      <c r="P36" s="682"/>
      <c r="Q36" s="683"/>
      <c r="R36" s="683"/>
      <c r="S36" s="685">
        <f t="shared" si="38"/>
        <v>0</v>
      </c>
      <c r="T36" s="291"/>
      <c r="U36" s="292"/>
      <c r="V36" s="292"/>
      <c r="W36" s="306">
        <f t="shared" si="39"/>
        <v>0</v>
      </c>
      <c r="X36" s="281"/>
      <c r="Y36" s="282"/>
      <c r="Z36" s="282"/>
      <c r="AA36" s="546">
        <f t="shared" si="40"/>
        <v>0</v>
      </c>
      <c r="AB36" s="1579"/>
      <c r="AC36" s="1580"/>
      <c r="AD36" s="1580"/>
      <c r="AE36" s="306">
        <f>IF(AD36&gt;0,1,0)</f>
        <v>0</v>
      </c>
      <c r="AF36" s="291"/>
      <c r="AG36" s="292"/>
      <c r="AH36" s="292"/>
      <c r="AI36" s="306">
        <f>IF(AH36&gt;0,1,0)</f>
        <v>0</v>
      </c>
      <c r="AJ36" s="1607"/>
      <c r="AK36" s="1608"/>
      <c r="AL36" s="1608"/>
      <c r="AM36" s="306">
        <f>IF(AL36&gt;0,1,0)</f>
        <v>0</v>
      </c>
      <c r="AN36" s="1634"/>
      <c r="AO36" s="1635"/>
      <c r="AP36" s="1635"/>
      <c r="AQ36" s="306">
        <f>IF(AP36&gt;0,1,0)</f>
        <v>0</v>
      </c>
      <c r="AR36" s="291"/>
      <c r="AS36" s="292"/>
      <c r="AT36" s="292"/>
      <c r="AU36" s="306">
        <f>IF(AT36&gt;0,1,0)</f>
        <v>0</v>
      </c>
      <c r="AV36" s="595"/>
      <c r="AW36" s="592"/>
      <c r="AX36" s="592"/>
      <c r="AY36" s="596">
        <f>IF(AX36&gt;0,1,0)</f>
        <v>0</v>
      </c>
      <c r="AZ36" s="461">
        <f t="shared" si="1"/>
        <v>0</v>
      </c>
      <c r="BA36" s="452">
        <f t="shared" si="2"/>
        <v>0</v>
      </c>
      <c r="BB36" s="465">
        <f>F36+J36+N36+R36+V36+Z36+AD36+AH36+AL36+AP36+AT36+AX36+0.001</f>
        <v>1E-3</v>
      </c>
      <c r="BC36" s="457">
        <f t="shared" si="14"/>
        <v>0</v>
      </c>
      <c r="BD36" s="462">
        <f t="shared" si="41"/>
        <v>0.14714714714714713</v>
      </c>
      <c r="BE36" s="463">
        <f t="shared" si="42"/>
        <v>1.4661904409666817E-4</v>
      </c>
      <c r="BF36" s="464">
        <f t="shared" si="43"/>
        <v>0.99999999999999944</v>
      </c>
      <c r="BG36" s="463">
        <f>(AZ36+BA36)/BB36</f>
        <v>0</v>
      </c>
      <c r="BH36" s="462">
        <f t="shared" si="44"/>
        <v>0.23126602794053733</v>
      </c>
    </row>
    <row r="37" spans="1:60" ht="16.5" customHeight="1" x14ac:dyDescent="0.25">
      <c r="A37" s="14">
        <v>6</v>
      </c>
      <c r="B37" s="16">
        <v>30130</v>
      </c>
      <c r="C37" s="21" t="s">
        <v>1</v>
      </c>
      <c r="D37" s="291"/>
      <c r="E37" s="292"/>
      <c r="F37" s="292"/>
      <c r="G37" s="306">
        <f t="shared" si="45"/>
        <v>0</v>
      </c>
      <c r="H37" s="595"/>
      <c r="I37" s="592"/>
      <c r="J37" s="592"/>
      <c r="K37" s="596">
        <f t="shared" si="16"/>
        <v>0</v>
      </c>
      <c r="L37" s="595"/>
      <c r="M37" s="592"/>
      <c r="N37" s="592"/>
      <c r="O37" s="596">
        <f t="shared" si="37"/>
        <v>0</v>
      </c>
      <c r="P37" s="682"/>
      <c r="Q37" s="683"/>
      <c r="R37" s="683"/>
      <c r="S37" s="685">
        <f t="shared" si="38"/>
        <v>0</v>
      </c>
      <c r="T37" s="291"/>
      <c r="U37" s="292"/>
      <c r="V37" s="292"/>
      <c r="W37" s="306">
        <f t="shared" si="39"/>
        <v>0</v>
      </c>
      <c r="X37" s="281"/>
      <c r="Y37" s="282"/>
      <c r="Z37" s="282"/>
      <c r="AA37" s="546">
        <f t="shared" si="40"/>
        <v>0</v>
      </c>
      <c r="AB37" s="1579"/>
      <c r="AC37" s="1580"/>
      <c r="AD37" s="1580"/>
      <c r="AE37" s="306">
        <f t="shared" si="17"/>
        <v>0</v>
      </c>
      <c r="AF37" s="291"/>
      <c r="AG37" s="292"/>
      <c r="AH37" s="292"/>
      <c r="AI37" s="306">
        <f t="shared" si="18"/>
        <v>0</v>
      </c>
      <c r="AJ37" s="1607"/>
      <c r="AK37" s="1608"/>
      <c r="AL37" s="1608"/>
      <c r="AM37" s="306">
        <f t="shared" si="19"/>
        <v>0</v>
      </c>
      <c r="AN37" s="1634"/>
      <c r="AO37" s="1635"/>
      <c r="AP37" s="1635"/>
      <c r="AQ37" s="306">
        <f t="shared" si="20"/>
        <v>0</v>
      </c>
      <c r="AR37" s="291"/>
      <c r="AS37" s="292"/>
      <c r="AT37" s="292"/>
      <c r="AU37" s="306">
        <f t="shared" si="21"/>
        <v>0</v>
      </c>
      <c r="AV37" s="595"/>
      <c r="AW37" s="592"/>
      <c r="AX37" s="592"/>
      <c r="AY37" s="596">
        <f t="shared" si="22"/>
        <v>0</v>
      </c>
      <c r="AZ37" s="461">
        <f t="shared" ref="AZ37:AZ66" si="46">D37+H37+L37+P37+T37+X37+AB37+AF37+AJ37+AN37+AR37+AV37</f>
        <v>0</v>
      </c>
      <c r="BA37" s="452">
        <f t="shared" ref="BA37:BA66" si="47">E37+I37+M37+Q37+U37+Y37+AC37+AG37+AK37+AO37+AS37+AW37</f>
        <v>0</v>
      </c>
      <c r="BB37" s="453">
        <f t="shared" ref="BB37:BB39" si="48">F37+J37+N37+R37+V37+Z37+AD37+AH37+AL37+AP37+AT37+AX37+0.001</f>
        <v>1E-3</v>
      </c>
      <c r="BC37" s="457">
        <f t="shared" si="14"/>
        <v>0</v>
      </c>
      <c r="BD37" s="462">
        <f t="shared" si="41"/>
        <v>0.14714714714714713</v>
      </c>
      <c r="BE37" s="463">
        <f t="shared" si="42"/>
        <v>1.4661904409666817E-4</v>
      </c>
      <c r="BF37" s="464">
        <f t="shared" si="43"/>
        <v>0.99999999999999944</v>
      </c>
      <c r="BG37" s="463">
        <f t="shared" si="5"/>
        <v>0</v>
      </c>
      <c r="BH37" s="462">
        <f t="shared" si="44"/>
        <v>0.23126602794053733</v>
      </c>
    </row>
    <row r="38" spans="1:60" ht="16.5" customHeight="1" x14ac:dyDescent="0.25">
      <c r="A38" s="14">
        <v>7</v>
      </c>
      <c r="B38" s="16">
        <v>30160</v>
      </c>
      <c r="C38" s="21" t="s">
        <v>2</v>
      </c>
      <c r="D38" s="291"/>
      <c r="E38" s="292"/>
      <c r="F38" s="292"/>
      <c r="G38" s="306">
        <f t="shared" si="45"/>
        <v>0</v>
      </c>
      <c r="H38" s="595"/>
      <c r="I38" s="592"/>
      <c r="J38" s="592"/>
      <c r="K38" s="596">
        <f t="shared" si="16"/>
        <v>0</v>
      </c>
      <c r="L38" s="595"/>
      <c r="M38" s="592"/>
      <c r="N38" s="592"/>
      <c r="O38" s="596">
        <f t="shared" si="37"/>
        <v>0</v>
      </c>
      <c r="P38" s="682"/>
      <c r="Q38" s="683"/>
      <c r="R38" s="683"/>
      <c r="S38" s="685">
        <f t="shared" si="38"/>
        <v>0</v>
      </c>
      <c r="T38" s="291"/>
      <c r="U38" s="292"/>
      <c r="V38" s="292"/>
      <c r="W38" s="306">
        <f t="shared" si="39"/>
        <v>0</v>
      </c>
      <c r="X38" s="281"/>
      <c r="Y38" s="282"/>
      <c r="Z38" s="282"/>
      <c r="AA38" s="546">
        <f t="shared" si="40"/>
        <v>0</v>
      </c>
      <c r="AB38" s="1579"/>
      <c r="AC38" s="1580"/>
      <c r="AD38" s="1580"/>
      <c r="AE38" s="306">
        <f t="shared" si="17"/>
        <v>0</v>
      </c>
      <c r="AF38" s="291"/>
      <c r="AG38" s="292"/>
      <c r="AH38" s="292"/>
      <c r="AI38" s="306">
        <f t="shared" si="18"/>
        <v>0</v>
      </c>
      <c r="AJ38" s="1607"/>
      <c r="AK38" s="1608"/>
      <c r="AL38" s="1608"/>
      <c r="AM38" s="306">
        <f t="shared" si="19"/>
        <v>0</v>
      </c>
      <c r="AN38" s="1634"/>
      <c r="AO38" s="1635"/>
      <c r="AP38" s="1635"/>
      <c r="AQ38" s="306">
        <f t="shared" si="20"/>
        <v>0</v>
      </c>
      <c r="AR38" s="291"/>
      <c r="AS38" s="292"/>
      <c r="AT38" s="292"/>
      <c r="AU38" s="306">
        <f t="shared" si="21"/>
        <v>0</v>
      </c>
      <c r="AV38" s="595"/>
      <c r="AW38" s="592"/>
      <c r="AX38" s="592"/>
      <c r="AY38" s="596">
        <f t="shared" si="22"/>
        <v>0</v>
      </c>
      <c r="AZ38" s="461">
        <f t="shared" si="46"/>
        <v>0</v>
      </c>
      <c r="BA38" s="452">
        <f t="shared" si="47"/>
        <v>0</v>
      </c>
      <c r="BB38" s="453">
        <f t="shared" si="48"/>
        <v>1E-3</v>
      </c>
      <c r="BC38" s="457">
        <f t="shared" si="14"/>
        <v>0</v>
      </c>
      <c r="BD38" s="462">
        <f t="shared" si="41"/>
        <v>0.14714714714714713</v>
      </c>
      <c r="BE38" s="463">
        <f t="shared" si="42"/>
        <v>1.4661904409666817E-4</v>
      </c>
      <c r="BF38" s="464">
        <f t="shared" si="43"/>
        <v>0.99999999999999944</v>
      </c>
      <c r="BG38" s="463">
        <f t="shared" si="5"/>
        <v>0</v>
      </c>
      <c r="BH38" s="462">
        <f t="shared" si="44"/>
        <v>0.23126602794053733</v>
      </c>
    </row>
    <row r="39" spans="1:60" ht="16.5" customHeight="1" x14ac:dyDescent="0.25">
      <c r="A39" s="14">
        <v>8</v>
      </c>
      <c r="B39" s="16">
        <v>30310</v>
      </c>
      <c r="C39" s="21" t="s">
        <v>21</v>
      </c>
      <c r="D39" s="291"/>
      <c r="E39" s="292"/>
      <c r="F39" s="292"/>
      <c r="G39" s="306">
        <f t="shared" si="45"/>
        <v>0</v>
      </c>
      <c r="H39" s="595"/>
      <c r="I39" s="592"/>
      <c r="J39" s="592"/>
      <c r="K39" s="596">
        <f t="shared" si="16"/>
        <v>0</v>
      </c>
      <c r="L39" s="595"/>
      <c r="M39" s="592"/>
      <c r="N39" s="592"/>
      <c r="O39" s="596">
        <f t="shared" si="37"/>
        <v>0</v>
      </c>
      <c r="P39" s="682"/>
      <c r="Q39" s="683"/>
      <c r="R39" s="683"/>
      <c r="S39" s="685">
        <f t="shared" si="38"/>
        <v>0</v>
      </c>
      <c r="T39" s="291"/>
      <c r="U39" s="292"/>
      <c r="V39" s="292"/>
      <c r="W39" s="306">
        <f t="shared" si="39"/>
        <v>0</v>
      </c>
      <c r="X39" s="281"/>
      <c r="Y39" s="282"/>
      <c r="Z39" s="282"/>
      <c r="AA39" s="546">
        <f t="shared" si="40"/>
        <v>0</v>
      </c>
      <c r="AB39" s="1579"/>
      <c r="AC39" s="1580"/>
      <c r="AD39" s="1580"/>
      <c r="AE39" s="306">
        <f t="shared" si="17"/>
        <v>0</v>
      </c>
      <c r="AF39" s="291"/>
      <c r="AG39" s="292"/>
      <c r="AH39" s="292"/>
      <c r="AI39" s="306">
        <f t="shared" si="18"/>
        <v>0</v>
      </c>
      <c r="AJ39" s="1607"/>
      <c r="AK39" s="1608"/>
      <c r="AL39" s="1608"/>
      <c r="AM39" s="306">
        <f t="shared" si="19"/>
        <v>0</v>
      </c>
      <c r="AN39" s="1634"/>
      <c r="AO39" s="1635"/>
      <c r="AP39" s="1635"/>
      <c r="AQ39" s="306">
        <f t="shared" si="20"/>
        <v>0</v>
      </c>
      <c r="AR39" s="291"/>
      <c r="AS39" s="292"/>
      <c r="AT39" s="292"/>
      <c r="AU39" s="306">
        <f t="shared" si="21"/>
        <v>0</v>
      </c>
      <c r="AV39" s="595"/>
      <c r="AW39" s="592"/>
      <c r="AX39" s="592"/>
      <c r="AY39" s="596">
        <f t="shared" si="22"/>
        <v>0</v>
      </c>
      <c r="AZ39" s="461">
        <f t="shared" si="46"/>
        <v>0</v>
      </c>
      <c r="BA39" s="452">
        <f t="shared" si="47"/>
        <v>0</v>
      </c>
      <c r="BB39" s="473">
        <f t="shared" si="48"/>
        <v>1E-3</v>
      </c>
      <c r="BC39" s="457">
        <f t="shared" si="14"/>
        <v>0</v>
      </c>
      <c r="BD39" s="462">
        <f t="shared" si="41"/>
        <v>0.14714714714714713</v>
      </c>
      <c r="BE39" s="463">
        <f t="shared" si="42"/>
        <v>1.4661904409666817E-4</v>
      </c>
      <c r="BF39" s="464">
        <f t="shared" si="43"/>
        <v>0.99999999999999944</v>
      </c>
      <c r="BG39" s="463">
        <f t="shared" si="5"/>
        <v>0</v>
      </c>
      <c r="BH39" s="462">
        <f t="shared" si="44"/>
        <v>0.23126602794053733</v>
      </c>
    </row>
    <row r="40" spans="1:60" ht="16.5" customHeight="1" x14ac:dyDescent="0.25">
      <c r="A40" s="14">
        <v>9</v>
      </c>
      <c r="B40" s="16">
        <v>30440</v>
      </c>
      <c r="C40" s="21" t="s">
        <v>22</v>
      </c>
      <c r="D40" s="291"/>
      <c r="E40" s="292"/>
      <c r="F40" s="292"/>
      <c r="G40" s="306">
        <f t="shared" si="45"/>
        <v>0</v>
      </c>
      <c r="H40" s="595"/>
      <c r="I40" s="592"/>
      <c r="J40" s="592"/>
      <c r="K40" s="596">
        <f t="shared" si="16"/>
        <v>0</v>
      </c>
      <c r="L40" s="595"/>
      <c r="M40" s="592"/>
      <c r="N40" s="592"/>
      <c r="O40" s="596">
        <f t="shared" si="37"/>
        <v>0</v>
      </c>
      <c r="P40" s="682"/>
      <c r="Q40" s="683"/>
      <c r="R40" s="683"/>
      <c r="S40" s="685">
        <f t="shared" si="38"/>
        <v>0</v>
      </c>
      <c r="T40" s="291"/>
      <c r="U40" s="292"/>
      <c r="V40" s="292"/>
      <c r="W40" s="306">
        <f t="shared" si="39"/>
        <v>0</v>
      </c>
      <c r="X40" s="281"/>
      <c r="Y40" s="282"/>
      <c r="Z40" s="282"/>
      <c r="AA40" s="546">
        <f t="shared" si="40"/>
        <v>0</v>
      </c>
      <c r="AB40" s="1579">
        <v>1</v>
      </c>
      <c r="AC40" s="1580">
        <v>1</v>
      </c>
      <c r="AD40" s="1580">
        <v>2</v>
      </c>
      <c r="AE40" s="306">
        <f t="shared" si="17"/>
        <v>1</v>
      </c>
      <c r="AF40" s="291"/>
      <c r="AG40" s="292"/>
      <c r="AH40" s="292"/>
      <c r="AI40" s="306">
        <f t="shared" si="18"/>
        <v>0</v>
      </c>
      <c r="AJ40" s="1607">
        <v>1</v>
      </c>
      <c r="AK40" s="1608">
        <v>1</v>
      </c>
      <c r="AL40" s="1608">
        <v>2</v>
      </c>
      <c r="AM40" s="306">
        <f t="shared" si="19"/>
        <v>1</v>
      </c>
      <c r="AN40" s="1634">
        <v>0</v>
      </c>
      <c r="AO40" s="1635">
        <v>1</v>
      </c>
      <c r="AP40" s="1635">
        <v>1</v>
      </c>
      <c r="AQ40" s="306">
        <f t="shared" si="20"/>
        <v>1</v>
      </c>
      <c r="AR40" s="291"/>
      <c r="AS40" s="292"/>
      <c r="AT40" s="292"/>
      <c r="AU40" s="306">
        <f t="shared" si="21"/>
        <v>0</v>
      </c>
      <c r="AV40" s="595"/>
      <c r="AW40" s="592"/>
      <c r="AX40" s="592"/>
      <c r="AY40" s="596">
        <f t="shared" si="22"/>
        <v>0</v>
      </c>
      <c r="AZ40" s="461">
        <f t="shared" si="46"/>
        <v>2</v>
      </c>
      <c r="BA40" s="452">
        <f t="shared" si="47"/>
        <v>3</v>
      </c>
      <c r="BB40" s="453">
        <f t="shared" si="3"/>
        <v>5</v>
      </c>
      <c r="BC40" s="457">
        <f t="shared" si="14"/>
        <v>0.5</v>
      </c>
      <c r="BD40" s="462">
        <f t="shared" si="41"/>
        <v>0.14714714714714713</v>
      </c>
      <c r="BE40" s="463">
        <f t="shared" si="42"/>
        <v>0.73309522048334086</v>
      </c>
      <c r="BF40" s="464">
        <f t="shared" si="43"/>
        <v>0.99999999999999944</v>
      </c>
      <c r="BG40" s="463">
        <f t="shared" si="5"/>
        <v>1</v>
      </c>
      <c r="BH40" s="462">
        <f t="shared" si="44"/>
        <v>0.23126602794053733</v>
      </c>
    </row>
    <row r="41" spans="1:60" ht="16.5" customHeight="1" x14ac:dyDescent="0.25">
      <c r="A41" s="1545">
        <v>10</v>
      </c>
      <c r="B41" s="16">
        <v>30500</v>
      </c>
      <c r="C41" s="21" t="s">
        <v>24</v>
      </c>
      <c r="D41" s="291"/>
      <c r="E41" s="292"/>
      <c r="F41" s="292"/>
      <c r="G41" s="306">
        <f t="shared" si="45"/>
        <v>0</v>
      </c>
      <c r="H41" s="595"/>
      <c r="I41" s="592"/>
      <c r="J41" s="592"/>
      <c r="K41" s="596">
        <f t="shared" si="16"/>
        <v>0</v>
      </c>
      <c r="L41" s="595"/>
      <c r="M41" s="592"/>
      <c r="N41" s="592"/>
      <c r="O41" s="596">
        <f t="shared" si="37"/>
        <v>0</v>
      </c>
      <c r="P41" s="682"/>
      <c r="Q41" s="683"/>
      <c r="R41" s="683"/>
      <c r="S41" s="685">
        <f t="shared" si="38"/>
        <v>0</v>
      </c>
      <c r="T41" s="291"/>
      <c r="U41" s="292"/>
      <c r="V41" s="292"/>
      <c r="W41" s="306">
        <f t="shared" si="39"/>
        <v>0</v>
      </c>
      <c r="X41" s="281"/>
      <c r="Y41" s="282"/>
      <c r="Z41" s="282"/>
      <c r="AA41" s="546">
        <f t="shared" si="40"/>
        <v>0</v>
      </c>
      <c r="AB41" s="1579"/>
      <c r="AC41" s="1580"/>
      <c r="AD41" s="1580"/>
      <c r="AE41" s="306">
        <f t="shared" si="17"/>
        <v>0</v>
      </c>
      <c r="AF41" s="291"/>
      <c r="AG41" s="292"/>
      <c r="AH41" s="292"/>
      <c r="AI41" s="306">
        <f t="shared" si="18"/>
        <v>0</v>
      </c>
      <c r="AJ41" s="1607"/>
      <c r="AK41" s="1608"/>
      <c r="AL41" s="1608"/>
      <c r="AM41" s="306">
        <f t="shared" si="19"/>
        <v>0</v>
      </c>
      <c r="AN41" s="1634"/>
      <c r="AO41" s="1635"/>
      <c r="AP41" s="1635"/>
      <c r="AQ41" s="306">
        <f t="shared" si="20"/>
        <v>0</v>
      </c>
      <c r="AR41" s="291"/>
      <c r="AS41" s="292"/>
      <c r="AT41" s="292"/>
      <c r="AU41" s="306">
        <f t="shared" si="21"/>
        <v>0</v>
      </c>
      <c r="AV41" s="595"/>
      <c r="AW41" s="592"/>
      <c r="AX41" s="592"/>
      <c r="AY41" s="596">
        <f t="shared" si="22"/>
        <v>0</v>
      </c>
      <c r="AZ41" s="461">
        <f t="shared" si="46"/>
        <v>0</v>
      </c>
      <c r="BA41" s="452">
        <f t="shared" si="47"/>
        <v>0</v>
      </c>
      <c r="BB41" s="453">
        <f t="shared" ref="BB41:BB43" si="49">F41+J41+N41+R41+V41+Z41+AD41+AH41+AL41+AP41+AT41+AX41+0.001</f>
        <v>1E-3</v>
      </c>
      <c r="BC41" s="457">
        <f t="shared" si="14"/>
        <v>0</v>
      </c>
      <c r="BD41" s="462">
        <f t="shared" si="41"/>
        <v>0.14714714714714713</v>
      </c>
      <c r="BE41" s="463">
        <f t="shared" si="42"/>
        <v>1.4661904409666817E-4</v>
      </c>
      <c r="BF41" s="464">
        <f t="shared" si="43"/>
        <v>0.99999999999999944</v>
      </c>
      <c r="BG41" s="463">
        <f t="shared" si="5"/>
        <v>0</v>
      </c>
      <c r="BH41" s="462">
        <f t="shared" si="44"/>
        <v>0.23126602794053733</v>
      </c>
    </row>
    <row r="42" spans="1:60" ht="16.5" customHeight="1" x14ac:dyDescent="0.25">
      <c r="A42" s="1545">
        <v>11</v>
      </c>
      <c r="B42" s="16">
        <v>30530</v>
      </c>
      <c r="C42" s="21" t="s">
        <v>26</v>
      </c>
      <c r="D42" s="291"/>
      <c r="E42" s="292"/>
      <c r="F42" s="292"/>
      <c r="G42" s="306">
        <f t="shared" si="45"/>
        <v>0</v>
      </c>
      <c r="H42" s="595"/>
      <c r="I42" s="592"/>
      <c r="J42" s="592"/>
      <c r="K42" s="596">
        <f t="shared" si="16"/>
        <v>0</v>
      </c>
      <c r="L42" s="595"/>
      <c r="M42" s="592"/>
      <c r="N42" s="592"/>
      <c r="O42" s="596">
        <f t="shared" si="37"/>
        <v>0</v>
      </c>
      <c r="P42" s="682"/>
      <c r="Q42" s="683"/>
      <c r="R42" s="683"/>
      <c r="S42" s="685">
        <f t="shared" si="38"/>
        <v>0</v>
      </c>
      <c r="T42" s="291"/>
      <c r="U42" s="292"/>
      <c r="V42" s="292"/>
      <c r="W42" s="306">
        <f t="shared" si="39"/>
        <v>0</v>
      </c>
      <c r="X42" s="281"/>
      <c r="Y42" s="282"/>
      <c r="Z42" s="282"/>
      <c r="AA42" s="546">
        <f t="shared" si="40"/>
        <v>0</v>
      </c>
      <c r="AB42" s="1579"/>
      <c r="AC42" s="1580"/>
      <c r="AD42" s="1580"/>
      <c r="AE42" s="306">
        <f t="shared" si="17"/>
        <v>0</v>
      </c>
      <c r="AF42" s="291"/>
      <c r="AG42" s="292"/>
      <c r="AH42" s="292"/>
      <c r="AI42" s="306">
        <f t="shared" si="18"/>
        <v>0</v>
      </c>
      <c r="AJ42" s="1607"/>
      <c r="AK42" s="1608"/>
      <c r="AL42" s="1608"/>
      <c r="AM42" s="306">
        <f t="shared" si="19"/>
        <v>0</v>
      </c>
      <c r="AN42" s="1634"/>
      <c r="AO42" s="1635"/>
      <c r="AP42" s="1635"/>
      <c r="AQ42" s="306">
        <f>IF(AP42&gt;0,1,0)</f>
        <v>0</v>
      </c>
      <c r="AR42" s="291"/>
      <c r="AS42" s="292"/>
      <c r="AT42" s="292"/>
      <c r="AU42" s="306">
        <f t="shared" si="21"/>
        <v>0</v>
      </c>
      <c r="AV42" s="595"/>
      <c r="AW42" s="592"/>
      <c r="AX42" s="592"/>
      <c r="AY42" s="596">
        <f t="shared" si="22"/>
        <v>0</v>
      </c>
      <c r="AZ42" s="461">
        <f t="shared" si="46"/>
        <v>0</v>
      </c>
      <c r="BA42" s="452">
        <f t="shared" si="47"/>
        <v>0</v>
      </c>
      <c r="BB42" s="453">
        <f t="shared" si="49"/>
        <v>1E-3</v>
      </c>
      <c r="BC42" s="457">
        <f t="shared" si="14"/>
        <v>0</v>
      </c>
      <c r="BD42" s="462">
        <f t="shared" si="41"/>
        <v>0.14714714714714713</v>
      </c>
      <c r="BE42" s="463">
        <f t="shared" si="42"/>
        <v>1.4661904409666817E-4</v>
      </c>
      <c r="BF42" s="464">
        <f t="shared" si="43"/>
        <v>0.99999999999999944</v>
      </c>
      <c r="BG42" s="463">
        <f t="shared" si="5"/>
        <v>0</v>
      </c>
      <c r="BH42" s="462">
        <f t="shared" si="44"/>
        <v>0.23126602794053733</v>
      </c>
    </row>
    <row r="43" spans="1:60" ht="16.5" customHeight="1" x14ac:dyDescent="0.25">
      <c r="A43" s="1545">
        <v>12</v>
      </c>
      <c r="B43" s="16">
        <v>30640</v>
      </c>
      <c r="C43" s="21" t="s">
        <v>29</v>
      </c>
      <c r="D43" s="291"/>
      <c r="E43" s="292"/>
      <c r="F43" s="292"/>
      <c r="G43" s="306">
        <f t="shared" si="45"/>
        <v>0</v>
      </c>
      <c r="H43" s="595"/>
      <c r="I43" s="592"/>
      <c r="J43" s="592"/>
      <c r="K43" s="596">
        <f t="shared" si="16"/>
        <v>0</v>
      </c>
      <c r="L43" s="595"/>
      <c r="M43" s="592"/>
      <c r="N43" s="592"/>
      <c r="O43" s="596">
        <f t="shared" si="37"/>
        <v>0</v>
      </c>
      <c r="P43" s="682"/>
      <c r="Q43" s="683"/>
      <c r="R43" s="683"/>
      <c r="S43" s="685">
        <f t="shared" si="38"/>
        <v>0</v>
      </c>
      <c r="T43" s="291"/>
      <c r="U43" s="292"/>
      <c r="V43" s="292"/>
      <c r="W43" s="306">
        <f t="shared" si="39"/>
        <v>0</v>
      </c>
      <c r="X43" s="281"/>
      <c r="Y43" s="282"/>
      <c r="Z43" s="282"/>
      <c r="AA43" s="546">
        <f t="shared" si="40"/>
        <v>0</v>
      </c>
      <c r="AB43" s="1579"/>
      <c r="AC43" s="1580"/>
      <c r="AD43" s="1580"/>
      <c r="AE43" s="306">
        <f t="shared" si="17"/>
        <v>0</v>
      </c>
      <c r="AF43" s="291"/>
      <c r="AG43" s="292"/>
      <c r="AH43" s="292"/>
      <c r="AI43" s="306">
        <f t="shared" si="18"/>
        <v>0</v>
      </c>
      <c r="AJ43" s="1607"/>
      <c r="AK43" s="1608"/>
      <c r="AL43" s="1608"/>
      <c r="AM43" s="306">
        <f t="shared" si="19"/>
        <v>0</v>
      </c>
      <c r="AN43" s="1634"/>
      <c r="AO43" s="1635"/>
      <c r="AP43" s="1635"/>
      <c r="AQ43" s="306">
        <f>IF(AP43&gt;0,1,0)</f>
        <v>0</v>
      </c>
      <c r="AR43" s="291"/>
      <c r="AS43" s="292"/>
      <c r="AT43" s="292"/>
      <c r="AU43" s="306">
        <f t="shared" si="21"/>
        <v>0</v>
      </c>
      <c r="AV43" s="595"/>
      <c r="AW43" s="592"/>
      <c r="AX43" s="592"/>
      <c r="AY43" s="596">
        <f t="shared" si="22"/>
        <v>0</v>
      </c>
      <c r="AZ43" s="461">
        <f t="shared" si="46"/>
        <v>0</v>
      </c>
      <c r="BA43" s="452">
        <f t="shared" si="47"/>
        <v>0</v>
      </c>
      <c r="BB43" s="453">
        <f t="shared" si="49"/>
        <v>1E-3</v>
      </c>
      <c r="BC43" s="457">
        <f t="shared" si="14"/>
        <v>0</v>
      </c>
      <c r="BD43" s="462">
        <f t="shared" si="41"/>
        <v>0.14714714714714713</v>
      </c>
      <c r="BE43" s="463">
        <f t="shared" si="42"/>
        <v>1.4661904409666817E-4</v>
      </c>
      <c r="BF43" s="464">
        <f t="shared" si="43"/>
        <v>0.99999999999999944</v>
      </c>
      <c r="BG43" s="463">
        <f t="shared" si="5"/>
        <v>0</v>
      </c>
      <c r="BH43" s="462">
        <f t="shared" si="44"/>
        <v>0.23126602794053733</v>
      </c>
    </row>
    <row r="44" spans="1:60" ht="16.5" customHeight="1" x14ac:dyDescent="0.25">
      <c r="A44" s="1545">
        <v>13</v>
      </c>
      <c r="B44" s="16">
        <v>30650</v>
      </c>
      <c r="C44" s="21" t="s">
        <v>30</v>
      </c>
      <c r="D44" s="291"/>
      <c r="E44" s="292"/>
      <c r="F44" s="292"/>
      <c r="G44" s="306">
        <f t="shared" si="45"/>
        <v>0</v>
      </c>
      <c r="H44" s="595"/>
      <c r="I44" s="592"/>
      <c r="J44" s="592"/>
      <c r="K44" s="596">
        <f t="shared" si="16"/>
        <v>0</v>
      </c>
      <c r="L44" s="595"/>
      <c r="M44" s="592"/>
      <c r="N44" s="592"/>
      <c r="O44" s="596">
        <f t="shared" si="37"/>
        <v>0</v>
      </c>
      <c r="P44" s="682"/>
      <c r="Q44" s="683"/>
      <c r="R44" s="683"/>
      <c r="S44" s="685">
        <f t="shared" si="38"/>
        <v>0</v>
      </c>
      <c r="T44" s="291"/>
      <c r="U44" s="292"/>
      <c r="V44" s="292"/>
      <c r="W44" s="306">
        <f t="shared" si="39"/>
        <v>0</v>
      </c>
      <c r="X44" s="281"/>
      <c r="Y44" s="282"/>
      <c r="Z44" s="282"/>
      <c r="AA44" s="546">
        <f t="shared" si="40"/>
        <v>0</v>
      </c>
      <c r="AB44" s="1579"/>
      <c r="AC44" s="1580"/>
      <c r="AD44" s="1580"/>
      <c r="AE44" s="306">
        <f t="shared" si="17"/>
        <v>0</v>
      </c>
      <c r="AF44" s="291"/>
      <c r="AG44" s="292"/>
      <c r="AH44" s="292"/>
      <c r="AI44" s="306">
        <f t="shared" si="18"/>
        <v>0</v>
      </c>
      <c r="AJ44" s="1607"/>
      <c r="AK44" s="1608"/>
      <c r="AL44" s="1608"/>
      <c r="AM44" s="306">
        <f t="shared" si="19"/>
        <v>0</v>
      </c>
      <c r="AN44" s="1634"/>
      <c r="AO44" s="1635"/>
      <c r="AP44" s="1635"/>
      <c r="AQ44" s="306">
        <f t="shared" si="20"/>
        <v>0</v>
      </c>
      <c r="AR44" s="291"/>
      <c r="AS44" s="292"/>
      <c r="AT44" s="292"/>
      <c r="AU44" s="306">
        <f t="shared" si="21"/>
        <v>0</v>
      </c>
      <c r="AV44" s="595"/>
      <c r="AW44" s="592"/>
      <c r="AX44" s="592"/>
      <c r="AY44" s="596">
        <f t="shared" si="22"/>
        <v>0</v>
      </c>
      <c r="AZ44" s="461">
        <f t="shared" si="46"/>
        <v>0</v>
      </c>
      <c r="BA44" s="452">
        <f t="shared" si="47"/>
        <v>0</v>
      </c>
      <c r="BB44" s="469">
        <f t="shared" ref="BB44:BB48" si="50">F44+J44+N44+R44+V44+Z44+AD44+AH44+AL44+AP44+AT44+AX44+0.001</f>
        <v>1E-3</v>
      </c>
      <c r="BC44" s="457">
        <f t="shared" si="14"/>
        <v>0</v>
      </c>
      <c r="BD44" s="462">
        <f t="shared" si="41"/>
        <v>0.14714714714714713</v>
      </c>
      <c r="BE44" s="463">
        <f t="shared" si="42"/>
        <v>1.4661904409666817E-4</v>
      </c>
      <c r="BF44" s="464">
        <f t="shared" si="43"/>
        <v>0.99999999999999944</v>
      </c>
      <c r="BG44" s="463">
        <f t="shared" si="5"/>
        <v>0</v>
      </c>
      <c r="BH44" s="462">
        <f t="shared" si="44"/>
        <v>0.23126602794053733</v>
      </c>
    </row>
    <row r="45" spans="1:60" ht="16.5" customHeight="1" x14ac:dyDescent="0.25">
      <c r="A45" s="1545">
        <v>14</v>
      </c>
      <c r="B45" s="16">
        <v>30790</v>
      </c>
      <c r="C45" s="21" t="s">
        <v>31</v>
      </c>
      <c r="D45" s="291"/>
      <c r="E45" s="292"/>
      <c r="F45" s="292"/>
      <c r="G45" s="306">
        <f t="shared" si="45"/>
        <v>0</v>
      </c>
      <c r="H45" s="595"/>
      <c r="I45" s="592"/>
      <c r="J45" s="592"/>
      <c r="K45" s="596">
        <f t="shared" si="16"/>
        <v>0</v>
      </c>
      <c r="L45" s="595"/>
      <c r="M45" s="592"/>
      <c r="N45" s="592"/>
      <c r="O45" s="596">
        <f t="shared" si="37"/>
        <v>0</v>
      </c>
      <c r="P45" s="682"/>
      <c r="Q45" s="683"/>
      <c r="R45" s="683"/>
      <c r="S45" s="685">
        <f t="shared" si="38"/>
        <v>0</v>
      </c>
      <c r="T45" s="291"/>
      <c r="U45" s="292"/>
      <c r="V45" s="292"/>
      <c r="W45" s="306">
        <f t="shared" si="39"/>
        <v>0</v>
      </c>
      <c r="X45" s="281"/>
      <c r="Y45" s="282"/>
      <c r="Z45" s="282"/>
      <c r="AA45" s="546">
        <f t="shared" si="40"/>
        <v>0</v>
      </c>
      <c r="AB45" s="1579"/>
      <c r="AC45" s="1580"/>
      <c r="AD45" s="1580"/>
      <c r="AE45" s="306">
        <f t="shared" si="17"/>
        <v>0</v>
      </c>
      <c r="AF45" s="291"/>
      <c r="AG45" s="292"/>
      <c r="AH45" s="292"/>
      <c r="AI45" s="306">
        <f t="shared" si="18"/>
        <v>0</v>
      </c>
      <c r="AJ45" s="1607">
        <v>0</v>
      </c>
      <c r="AK45" s="1608">
        <v>0</v>
      </c>
      <c r="AL45" s="1608">
        <v>2</v>
      </c>
      <c r="AM45" s="306">
        <f t="shared" si="19"/>
        <v>1</v>
      </c>
      <c r="AN45" s="1634"/>
      <c r="AO45" s="1635"/>
      <c r="AP45" s="1635"/>
      <c r="AQ45" s="306">
        <f t="shared" si="20"/>
        <v>0</v>
      </c>
      <c r="AR45" s="291"/>
      <c r="AS45" s="292"/>
      <c r="AT45" s="292"/>
      <c r="AU45" s="306">
        <f t="shared" si="21"/>
        <v>0</v>
      </c>
      <c r="AV45" s="595"/>
      <c r="AW45" s="592"/>
      <c r="AX45" s="592"/>
      <c r="AY45" s="596">
        <f t="shared" si="22"/>
        <v>0</v>
      </c>
      <c r="AZ45" s="461">
        <f t="shared" si="46"/>
        <v>0</v>
      </c>
      <c r="BA45" s="452">
        <f t="shared" si="47"/>
        <v>0</v>
      </c>
      <c r="BB45" s="453">
        <f>F45+J45+N45+R45+V45+Z45+AD45+AH45+AL45+AP45+AT45+AX45</f>
        <v>2</v>
      </c>
      <c r="BC45" s="457">
        <f t="shared" si="14"/>
        <v>0.16666666666666666</v>
      </c>
      <c r="BD45" s="462">
        <f t="shared" si="41"/>
        <v>0.14714714714714713</v>
      </c>
      <c r="BE45" s="463">
        <f t="shared" si="42"/>
        <v>0.29323808819333635</v>
      </c>
      <c r="BF45" s="464">
        <f t="shared" si="43"/>
        <v>0.99999999999999944</v>
      </c>
      <c r="BG45" s="463">
        <f t="shared" si="5"/>
        <v>0</v>
      </c>
      <c r="BH45" s="462">
        <f t="shared" si="44"/>
        <v>0.23126602794053733</v>
      </c>
    </row>
    <row r="46" spans="1:60" ht="16.5" customHeight="1" x14ac:dyDescent="0.25">
      <c r="A46" s="1545">
        <v>15</v>
      </c>
      <c r="B46" s="16">
        <v>30890</v>
      </c>
      <c r="C46" s="21" t="s">
        <v>8</v>
      </c>
      <c r="D46" s="291"/>
      <c r="E46" s="292"/>
      <c r="F46" s="292"/>
      <c r="G46" s="306">
        <f t="shared" si="45"/>
        <v>0</v>
      </c>
      <c r="H46" s="595"/>
      <c r="I46" s="592"/>
      <c r="J46" s="592"/>
      <c r="K46" s="596">
        <f t="shared" si="16"/>
        <v>0</v>
      </c>
      <c r="L46" s="595"/>
      <c r="M46" s="592"/>
      <c r="N46" s="592"/>
      <c r="O46" s="596">
        <f t="shared" si="37"/>
        <v>0</v>
      </c>
      <c r="P46" s="682"/>
      <c r="Q46" s="683"/>
      <c r="R46" s="683"/>
      <c r="S46" s="685">
        <f t="shared" si="38"/>
        <v>0</v>
      </c>
      <c r="T46" s="291"/>
      <c r="U46" s="292"/>
      <c r="V46" s="292"/>
      <c r="W46" s="306">
        <f t="shared" si="39"/>
        <v>0</v>
      </c>
      <c r="X46" s="281"/>
      <c r="Y46" s="282"/>
      <c r="Z46" s="282"/>
      <c r="AA46" s="546">
        <f t="shared" si="40"/>
        <v>0</v>
      </c>
      <c r="AB46" s="1579"/>
      <c r="AC46" s="1580"/>
      <c r="AD46" s="1580"/>
      <c r="AE46" s="306">
        <f t="shared" si="17"/>
        <v>0</v>
      </c>
      <c r="AF46" s="291"/>
      <c r="AG46" s="292"/>
      <c r="AH46" s="292"/>
      <c r="AI46" s="306">
        <f t="shared" si="18"/>
        <v>0</v>
      </c>
      <c r="AJ46" s="1607"/>
      <c r="AK46" s="1608"/>
      <c r="AL46" s="1608"/>
      <c r="AM46" s="306">
        <f t="shared" si="19"/>
        <v>0</v>
      </c>
      <c r="AN46" s="1634"/>
      <c r="AO46" s="1635"/>
      <c r="AP46" s="1635"/>
      <c r="AQ46" s="306">
        <f t="shared" si="20"/>
        <v>0</v>
      </c>
      <c r="AR46" s="291"/>
      <c r="AS46" s="292"/>
      <c r="AT46" s="292"/>
      <c r="AU46" s="306">
        <f t="shared" si="21"/>
        <v>0</v>
      </c>
      <c r="AV46" s="595"/>
      <c r="AW46" s="592"/>
      <c r="AX46" s="592"/>
      <c r="AY46" s="596">
        <f t="shared" si="22"/>
        <v>0</v>
      </c>
      <c r="AZ46" s="461">
        <f t="shared" si="46"/>
        <v>0</v>
      </c>
      <c r="BA46" s="452">
        <f t="shared" si="47"/>
        <v>0</v>
      </c>
      <c r="BB46" s="473">
        <f t="shared" si="50"/>
        <v>1E-3</v>
      </c>
      <c r="BC46" s="457">
        <f t="shared" si="14"/>
        <v>0</v>
      </c>
      <c r="BD46" s="462">
        <f t="shared" si="41"/>
        <v>0.14714714714714713</v>
      </c>
      <c r="BE46" s="463">
        <f t="shared" si="42"/>
        <v>1.4661904409666817E-4</v>
      </c>
      <c r="BF46" s="464">
        <f t="shared" si="43"/>
        <v>0.99999999999999944</v>
      </c>
      <c r="BG46" s="463">
        <f t="shared" si="5"/>
        <v>0</v>
      </c>
      <c r="BH46" s="462">
        <f t="shared" si="44"/>
        <v>0.23126602794053733</v>
      </c>
    </row>
    <row r="47" spans="1:60" ht="16.5" customHeight="1" x14ac:dyDescent="0.25">
      <c r="A47" s="1545">
        <v>16</v>
      </c>
      <c r="B47" s="16">
        <v>30940</v>
      </c>
      <c r="C47" s="21" t="s">
        <v>13</v>
      </c>
      <c r="D47" s="291"/>
      <c r="E47" s="292"/>
      <c r="F47" s="292"/>
      <c r="G47" s="306">
        <f t="shared" si="45"/>
        <v>0</v>
      </c>
      <c r="H47" s="595"/>
      <c r="I47" s="592"/>
      <c r="J47" s="592"/>
      <c r="K47" s="596">
        <f t="shared" si="16"/>
        <v>0</v>
      </c>
      <c r="L47" s="595"/>
      <c r="M47" s="592"/>
      <c r="N47" s="592"/>
      <c r="O47" s="596">
        <f t="shared" si="37"/>
        <v>0</v>
      </c>
      <c r="P47" s="682"/>
      <c r="Q47" s="683"/>
      <c r="R47" s="683"/>
      <c r="S47" s="685">
        <f t="shared" si="38"/>
        <v>0</v>
      </c>
      <c r="T47" s="291"/>
      <c r="U47" s="292"/>
      <c r="V47" s="292"/>
      <c r="W47" s="306">
        <f t="shared" si="39"/>
        <v>0</v>
      </c>
      <c r="X47" s="281"/>
      <c r="Y47" s="282"/>
      <c r="Z47" s="282"/>
      <c r="AA47" s="546">
        <f t="shared" si="40"/>
        <v>0</v>
      </c>
      <c r="AB47" s="1579"/>
      <c r="AC47" s="1580"/>
      <c r="AD47" s="1580"/>
      <c r="AE47" s="306">
        <f t="shared" si="17"/>
        <v>0</v>
      </c>
      <c r="AF47" s="291"/>
      <c r="AG47" s="292"/>
      <c r="AH47" s="292"/>
      <c r="AI47" s="306">
        <f t="shared" si="18"/>
        <v>0</v>
      </c>
      <c r="AJ47" s="1607"/>
      <c r="AK47" s="1608"/>
      <c r="AL47" s="1608"/>
      <c r="AM47" s="306">
        <f t="shared" si="19"/>
        <v>0</v>
      </c>
      <c r="AN47" s="1634"/>
      <c r="AO47" s="1635"/>
      <c r="AP47" s="1635"/>
      <c r="AQ47" s="306">
        <f t="shared" si="20"/>
        <v>0</v>
      </c>
      <c r="AR47" s="291"/>
      <c r="AS47" s="292"/>
      <c r="AT47" s="292"/>
      <c r="AU47" s="306">
        <f t="shared" si="21"/>
        <v>0</v>
      </c>
      <c r="AV47" s="595"/>
      <c r="AW47" s="592"/>
      <c r="AX47" s="592"/>
      <c r="AY47" s="596">
        <f t="shared" si="22"/>
        <v>0</v>
      </c>
      <c r="AZ47" s="461">
        <f t="shared" si="46"/>
        <v>0</v>
      </c>
      <c r="BA47" s="452">
        <f t="shared" si="47"/>
        <v>0</v>
      </c>
      <c r="BB47" s="473">
        <f t="shared" si="50"/>
        <v>1E-3</v>
      </c>
      <c r="BC47" s="457">
        <f t="shared" si="14"/>
        <v>0</v>
      </c>
      <c r="BD47" s="462">
        <f t="shared" si="41"/>
        <v>0.14714714714714713</v>
      </c>
      <c r="BE47" s="463">
        <f t="shared" si="42"/>
        <v>1.4661904409666817E-4</v>
      </c>
      <c r="BF47" s="464">
        <f t="shared" si="43"/>
        <v>0.99999999999999944</v>
      </c>
      <c r="BG47" s="463">
        <f t="shared" si="5"/>
        <v>0</v>
      </c>
      <c r="BH47" s="462">
        <f t="shared" si="44"/>
        <v>0.23126602794053733</v>
      </c>
    </row>
    <row r="48" spans="1:60" ht="16.5" customHeight="1" thickBot="1" x14ac:dyDescent="0.3">
      <c r="A48" s="1545">
        <v>17</v>
      </c>
      <c r="B48" s="17">
        <v>31480</v>
      </c>
      <c r="C48" s="2" t="s">
        <v>95</v>
      </c>
      <c r="D48" s="291"/>
      <c r="E48" s="292"/>
      <c r="F48" s="292"/>
      <c r="G48" s="318">
        <f t="shared" si="45"/>
        <v>0</v>
      </c>
      <c r="H48" s="595"/>
      <c r="I48" s="592"/>
      <c r="J48" s="592"/>
      <c r="K48" s="624">
        <f t="shared" si="16"/>
        <v>0</v>
      </c>
      <c r="L48" s="595"/>
      <c r="M48" s="592"/>
      <c r="N48" s="592"/>
      <c r="O48" s="624">
        <f t="shared" si="37"/>
        <v>0</v>
      </c>
      <c r="P48" s="682"/>
      <c r="Q48" s="683"/>
      <c r="R48" s="683"/>
      <c r="S48" s="687">
        <f t="shared" si="38"/>
        <v>0</v>
      </c>
      <c r="T48" s="291"/>
      <c r="U48" s="292"/>
      <c r="V48" s="292"/>
      <c r="W48" s="318">
        <f t="shared" si="39"/>
        <v>0</v>
      </c>
      <c r="X48" s="281"/>
      <c r="Y48" s="282"/>
      <c r="Z48" s="282"/>
      <c r="AA48" s="547">
        <f t="shared" si="40"/>
        <v>0</v>
      </c>
      <c r="AB48" s="1579"/>
      <c r="AC48" s="1580"/>
      <c r="AD48" s="1580"/>
      <c r="AE48" s="318">
        <f t="shared" si="17"/>
        <v>0</v>
      </c>
      <c r="AF48" s="291"/>
      <c r="AG48" s="292"/>
      <c r="AH48" s="292"/>
      <c r="AI48" s="318">
        <f t="shared" si="18"/>
        <v>0</v>
      </c>
      <c r="AJ48" s="1607"/>
      <c r="AK48" s="1608"/>
      <c r="AL48" s="1608"/>
      <c r="AM48" s="318">
        <f t="shared" si="19"/>
        <v>0</v>
      </c>
      <c r="AN48" s="1634"/>
      <c r="AO48" s="1635"/>
      <c r="AP48" s="1635"/>
      <c r="AQ48" s="318">
        <f t="shared" si="20"/>
        <v>0</v>
      </c>
      <c r="AR48" s="291"/>
      <c r="AS48" s="292"/>
      <c r="AT48" s="292"/>
      <c r="AU48" s="318">
        <f t="shared" si="21"/>
        <v>0</v>
      </c>
      <c r="AV48" s="595"/>
      <c r="AW48" s="592"/>
      <c r="AX48" s="592"/>
      <c r="AY48" s="624">
        <f t="shared" si="22"/>
        <v>0</v>
      </c>
      <c r="AZ48" s="471">
        <f t="shared" si="46"/>
        <v>0</v>
      </c>
      <c r="BA48" s="472">
        <f t="shared" si="47"/>
        <v>0</v>
      </c>
      <c r="BB48" s="474">
        <f t="shared" si="50"/>
        <v>1E-3</v>
      </c>
      <c r="BC48" s="457">
        <f t="shared" si="14"/>
        <v>0</v>
      </c>
      <c r="BD48" s="466">
        <f t="shared" si="41"/>
        <v>0.14714714714714713</v>
      </c>
      <c r="BE48" s="467">
        <f t="shared" si="42"/>
        <v>1.4661904409666817E-4</v>
      </c>
      <c r="BF48" s="468">
        <f t="shared" si="43"/>
        <v>0.99999999999999944</v>
      </c>
      <c r="BG48" s="467">
        <f t="shared" si="5"/>
        <v>0</v>
      </c>
      <c r="BH48" s="466">
        <f t="shared" si="44"/>
        <v>0.23126602794053733</v>
      </c>
    </row>
    <row r="49" spans="1:60" ht="16.5" customHeight="1" thickBot="1" x14ac:dyDescent="0.3">
      <c r="A49" s="28"/>
      <c r="B49" s="49"/>
      <c r="C49" s="366" t="s">
        <v>32</v>
      </c>
      <c r="D49" s="219">
        <f t="shared" ref="D49:AU49" si="51">SUM(D50:D68)</f>
        <v>0</v>
      </c>
      <c r="E49" s="220">
        <f t="shared" si="51"/>
        <v>2</v>
      </c>
      <c r="F49" s="220">
        <f t="shared" si="51"/>
        <v>4</v>
      </c>
      <c r="G49" s="221">
        <f t="shared" si="51"/>
        <v>2</v>
      </c>
      <c r="H49" s="631">
        <f t="shared" si="51"/>
        <v>0</v>
      </c>
      <c r="I49" s="632">
        <f t="shared" si="51"/>
        <v>0</v>
      </c>
      <c r="J49" s="632">
        <f t="shared" si="51"/>
        <v>0</v>
      </c>
      <c r="K49" s="633">
        <f t="shared" si="51"/>
        <v>0</v>
      </c>
      <c r="L49" s="631">
        <f t="shared" si="51"/>
        <v>0</v>
      </c>
      <c r="M49" s="632">
        <f t="shared" si="51"/>
        <v>0</v>
      </c>
      <c r="N49" s="632">
        <f t="shared" si="51"/>
        <v>0</v>
      </c>
      <c r="O49" s="633">
        <f t="shared" si="51"/>
        <v>0</v>
      </c>
      <c r="P49" s="688">
        <f t="shared" si="51"/>
        <v>0</v>
      </c>
      <c r="Q49" s="689">
        <f t="shared" si="51"/>
        <v>0</v>
      </c>
      <c r="R49" s="689">
        <f t="shared" si="51"/>
        <v>0</v>
      </c>
      <c r="S49" s="690">
        <f t="shared" si="51"/>
        <v>0</v>
      </c>
      <c r="T49" s="219">
        <f t="shared" si="51"/>
        <v>0</v>
      </c>
      <c r="U49" s="220">
        <f t="shared" si="51"/>
        <v>0</v>
      </c>
      <c r="V49" s="220">
        <f t="shared" si="51"/>
        <v>0</v>
      </c>
      <c r="W49" s="221">
        <f t="shared" si="51"/>
        <v>0</v>
      </c>
      <c r="X49" s="219">
        <f t="shared" si="51"/>
        <v>0</v>
      </c>
      <c r="Y49" s="220">
        <f t="shared" si="51"/>
        <v>0</v>
      </c>
      <c r="Z49" s="220">
        <f t="shared" si="51"/>
        <v>0</v>
      </c>
      <c r="AA49" s="221">
        <f t="shared" si="51"/>
        <v>0</v>
      </c>
      <c r="AB49" s="374">
        <f t="shared" si="51"/>
        <v>1</v>
      </c>
      <c r="AC49" s="375">
        <f t="shared" si="51"/>
        <v>5</v>
      </c>
      <c r="AD49" s="375">
        <f t="shared" si="51"/>
        <v>6</v>
      </c>
      <c r="AE49" s="376">
        <f t="shared" si="51"/>
        <v>3</v>
      </c>
      <c r="AF49" s="219">
        <f t="shared" si="51"/>
        <v>0</v>
      </c>
      <c r="AG49" s="220">
        <f t="shared" si="51"/>
        <v>0</v>
      </c>
      <c r="AH49" s="220">
        <f t="shared" si="51"/>
        <v>0</v>
      </c>
      <c r="AI49" s="221">
        <f t="shared" si="51"/>
        <v>0</v>
      </c>
      <c r="AJ49" s="219">
        <f t="shared" si="51"/>
        <v>0</v>
      </c>
      <c r="AK49" s="220">
        <f t="shared" si="51"/>
        <v>0</v>
      </c>
      <c r="AL49" s="220">
        <f t="shared" si="51"/>
        <v>25</v>
      </c>
      <c r="AM49" s="221">
        <f t="shared" si="51"/>
        <v>7</v>
      </c>
      <c r="AN49" s="374">
        <f t="shared" si="51"/>
        <v>0</v>
      </c>
      <c r="AO49" s="375">
        <f t="shared" si="51"/>
        <v>65</v>
      </c>
      <c r="AP49" s="375">
        <f t="shared" si="51"/>
        <v>65</v>
      </c>
      <c r="AQ49" s="376">
        <f t="shared" si="51"/>
        <v>7</v>
      </c>
      <c r="AR49" s="219">
        <f t="shared" si="51"/>
        <v>0</v>
      </c>
      <c r="AS49" s="220">
        <f t="shared" si="51"/>
        <v>1</v>
      </c>
      <c r="AT49" s="220">
        <f t="shared" si="51"/>
        <v>6</v>
      </c>
      <c r="AU49" s="221">
        <f t="shared" si="51"/>
        <v>3</v>
      </c>
      <c r="AV49" s="631">
        <f t="shared" ref="AV49:AY49" si="52">SUM(AV50:AV68)</f>
        <v>0</v>
      </c>
      <c r="AW49" s="632">
        <f t="shared" si="52"/>
        <v>0</v>
      </c>
      <c r="AX49" s="632">
        <f t="shared" si="52"/>
        <v>0</v>
      </c>
      <c r="AY49" s="633">
        <f t="shared" si="52"/>
        <v>0</v>
      </c>
      <c r="AZ49" s="32">
        <f t="shared" si="46"/>
        <v>1</v>
      </c>
      <c r="BA49" s="33">
        <f t="shared" si="47"/>
        <v>73</v>
      </c>
      <c r="BB49" s="206">
        <f>F49+J49+N49+R49+V49+Z49+AD49+AH49+AL49+AP49+AT49+AX49</f>
        <v>106</v>
      </c>
      <c r="BC49" s="188">
        <f>(G49+K49+O49+S49+W49+AA49+AE49+AI49+AM49+AQ49+AU49+AY49)/$B$2/A58</f>
        <v>0.40740740740740738</v>
      </c>
      <c r="BD49" s="99"/>
      <c r="BE49" s="69">
        <f>BB49/$BB$125/A68</f>
        <v>0.81797993022351712</v>
      </c>
      <c r="BF49" s="74"/>
      <c r="BG49" s="69">
        <f t="shared" si="5"/>
        <v>0.69811320754716977</v>
      </c>
      <c r="BH49" s="99"/>
    </row>
    <row r="50" spans="1:60" ht="16.5" customHeight="1" x14ac:dyDescent="0.25">
      <c r="A50" s="19">
        <v>1</v>
      </c>
      <c r="B50" s="18">
        <v>40010</v>
      </c>
      <c r="C50" s="20" t="s">
        <v>97</v>
      </c>
      <c r="D50" s="1566">
        <v>0</v>
      </c>
      <c r="E50" s="1567">
        <v>1</v>
      </c>
      <c r="F50" s="1567">
        <v>3</v>
      </c>
      <c r="G50" s="293">
        <f t="shared" ref="G50:G66" si="53">IF(F50&gt;0,1,0)</f>
        <v>1</v>
      </c>
      <c r="H50" s="595"/>
      <c r="I50" s="592"/>
      <c r="J50" s="592"/>
      <c r="K50" s="618">
        <f t="shared" si="16"/>
        <v>0</v>
      </c>
      <c r="L50" s="595"/>
      <c r="M50" s="592"/>
      <c r="N50" s="592"/>
      <c r="O50" s="618">
        <f t="shared" ref="O50:O68" si="54">IF(N50&gt;0,1,0)</f>
        <v>0</v>
      </c>
      <c r="P50" s="682"/>
      <c r="Q50" s="683"/>
      <c r="R50" s="683"/>
      <c r="S50" s="684">
        <f t="shared" ref="S50:S68" si="55">IF(R50&gt;0,1,0)</f>
        <v>0</v>
      </c>
      <c r="T50" s="291"/>
      <c r="U50" s="292"/>
      <c r="V50" s="292"/>
      <c r="W50" s="293">
        <f t="shared" ref="W50:W68" si="56">IF(V50&gt;0,1,0)</f>
        <v>0</v>
      </c>
      <c r="X50" s="281"/>
      <c r="Y50" s="282"/>
      <c r="Z50" s="282"/>
      <c r="AA50" s="545">
        <f t="shared" ref="AA50:AA68" si="57">IF(Z50&gt;0,1,0)</f>
        <v>0</v>
      </c>
      <c r="AB50" s="1581">
        <v>1</v>
      </c>
      <c r="AC50" s="1582">
        <v>3</v>
      </c>
      <c r="AD50" s="1582">
        <v>4</v>
      </c>
      <c r="AE50" s="293">
        <f t="shared" si="17"/>
        <v>1</v>
      </c>
      <c r="AF50" s="291"/>
      <c r="AG50" s="292"/>
      <c r="AH50" s="292"/>
      <c r="AI50" s="293">
        <f t="shared" si="18"/>
        <v>0</v>
      </c>
      <c r="AJ50" s="1609">
        <v>0</v>
      </c>
      <c r="AK50" s="1610">
        <v>0</v>
      </c>
      <c r="AL50" s="1610">
        <v>2</v>
      </c>
      <c r="AM50" s="293">
        <f t="shared" si="19"/>
        <v>1</v>
      </c>
      <c r="AN50" s="1632">
        <v>0</v>
      </c>
      <c r="AO50" s="1633">
        <v>33</v>
      </c>
      <c r="AP50" s="1633">
        <v>33</v>
      </c>
      <c r="AQ50" s="293">
        <f t="shared" si="20"/>
        <v>1</v>
      </c>
      <c r="AR50" s="1644">
        <v>0</v>
      </c>
      <c r="AS50" s="1645">
        <v>1</v>
      </c>
      <c r="AT50" s="1645">
        <v>2</v>
      </c>
      <c r="AU50" s="293">
        <f t="shared" si="21"/>
        <v>1</v>
      </c>
      <c r="AV50" s="595"/>
      <c r="AW50" s="592"/>
      <c r="AX50" s="592"/>
      <c r="AY50" s="618">
        <f t="shared" si="22"/>
        <v>0</v>
      </c>
      <c r="AZ50" s="454">
        <f t="shared" si="46"/>
        <v>1</v>
      </c>
      <c r="BA50" s="455">
        <f t="shared" si="47"/>
        <v>38</v>
      </c>
      <c r="BB50" s="456">
        <f t="shared" si="3"/>
        <v>44</v>
      </c>
      <c r="BC50" s="457">
        <f t="shared" si="14"/>
        <v>0.83333333333333337</v>
      </c>
      <c r="BD50" s="458">
        <f t="shared" ref="BD50:BD68" si="58">$BC$125</f>
        <v>0.14714714714714713</v>
      </c>
      <c r="BE50" s="459">
        <f t="shared" ref="BE50:BE68" si="59">BB50/$BB$125</f>
        <v>6.4512379402533995</v>
      </c>
      <c r="BF50" s="460">
        <f t="shared" ref="BF50:BF68" si="60">$BE$125</f>
        <v>0.99999999999999944</v>
      </c>
      <c r="BG50" s="459">
        <f t="shared" si="5"/>
        <v>0.88636363636363635</v>
      </c>
      <c r="BH50" s="458">
        <f t="shared" ref="BH50:BH68" si="61">$BG$125</f>
        <v>0.23126602794053733</v>
      </c>
    </row>
    <row r="51" spans="1:60" ht="16.5" customHeight="1" x14ac:dyDescent="0.25">
      <c r="A51" s="19">
        <v>2</v>
      </c>
      <c r="B51" s="16">
        <v>40030</v>
      </c>
      <c r="C51" s="21" t="s">
        <v>99</v>
      </c>
      <c r="D51" s="1566">
        <v>0</v>
      </c>
      <c r="E51" s="1567">
        <v>1</v>
      </c>
      <c r="F51" s="1567">
        <v>1</v>
      </c>
      <c r="G51" s="306">
        <f>IF(F51&gt;0,1,0)</f>
        <v>1</v>
      </c>
      <c r="H51" s="595"/>
      <c r="I51" s="592"/>
      <c r="J51" s="592"/>
      <c r="K51" s="596">
        <f>IF(J51&gt;0,1,0)</f>
        <v>0</v>
      </c>
      <c r="L51" s="595"/>
      <c r="M51" s="592"/>
      <c r="N51" s="592"/>
      <c r="O51" s="596">
        <f t="shared" si="54"/>
        <v>0</v>
      </c>
      <c r="P51" s="682"/>
      <c r="Q51" s="683"/>
      <c r="R51" s="683"/>
      <c r="S51" s="685">
        <f t="shared" si="55"/>
        <v>0</v>
      </c>
      <c r="T51" s="291"/>
      <c r="U51" s="292"/>
      <c r="V51" s="292"/>
      <c r="W51" s="306">
        <f t="shared" si="56"/>
        <v>0</v>
      </c>
      <c r="X51" s="281"/>
      <c r="Y51" s="282"/>
      <c r="Z51" s="282"/>
      <c r="AA51" s="546">
        <f t="shared" si="57"/>
        <v>0</v>
      </c>
      <c r="AB51" s="1581"/>
      <c r="AC51" s="1582"/>
      <c r="AD51" s="1582"/>
      <c r="AE51" s="306">
        <f>IF(AD51&gt;0,1,0)</f>
        <v>0</v>
      </c>
      <c r="AF51" s="291"/>
      <c r="AG51" s="292"/>
      <c r="AH51" s="292"/>
      <c r="AI51" s="306">
        <f>IF(AH51&gt;0,1,0)</f>
        <v>0</v>
      </c>
      <c r="AJ51" s="1609"/>
      <c r="AK51" s="1610"/>
      <c r="AL51" s="1610"/>
      <c r="AM51" s="306">
        <f>IF(AL51&gt;0,1,0)</f>
        <v>0</v>
      </c>
      <c r="AN51" s="1632">
        <v>0</v>
      </c>
      <c r="AO51" s="1633">
        <v>1</v>
      </c>
      <c r="AP51" s="1633">
        <v>1</v>
      </c>
      <c r="AQ51" s="306">
        <f>IF(AP51&gt;0,1,0)</f>
        <v>1</v>
      </c>
      <c r="AR51" s="1644"/>
      <c r="AS51" s="1645"/>
      <c r="AT51" s="1645"/>
      <c r="AU51" s="306">
        <f>IF(AT51&gt;0,1,0)</f>
        <v>0</v>
      </c>
      <c r="AV51" s="595"/>
      <c r="AW51" s="592"/>
      <c r="AX51" s="592"/>
      <c r="AY51" s="596">
        <f>IF(AX51&gt;0,1,0)</f>
        <v>0</v>
      </c>
      <c r="AZ51" s="461">
        <f t="shared" si="46"/>
        <v>0</v>
      </c>
      <c r="BA51" s="452">
        <f t="shared" si="47"/>
        <v>2</v>
      </c>
      <c r="BB51" s="453">
        <f t="shared" si="3"/>
        <v>2</v>
      </c>
      <c r="BC51" s="457">
        <f t="shared" si="14"/>
        <v>0.33333333333333331</v>
      </c>
      <c r="BD51" s="462">
        <f t="shared" si="58"/>
        <v>0.14714714714714713</v>
      </c>
      <c r="BE51" s="463">
        <f t="shared" si="59"/>
        <v>0.29323808819333635</v>
      </c>
      <c r="BF51" s="464">
        <f t="shared" si="60"/>
        <v>0.99999999999999944</v>
      </c>
      <c r="BG51" s="463">
        <f>(AZ51+BA51)/BB51</f>
        <v>1</v>
      </c>
      <c r="BH51" s="462">
        <f t="shared" si="61"/>
        <v>0.23126602794053733</v>
      </c>
    </row>
    <row r="52" spans="1:60" ht="16.5" customHeight="1" x14ac:dyDescent="0.25">
      <c r="A52" s="19">
        <v>3</v>
      </c>
      <c r="B52" s="16">
        <v>40410</v>
      </c>
      <c r="C52" s="21" t="s">
        <v>102</v>
      </c>
      <c r="D52" s="1566"/>
      <c r="E52" s="1567"/>
      <c r="F52" s="1567"/>
      <c r="G52" s="306">
        <f>IF(F52&gt;0,1,0)</f>
        <v>0</v>
      </c>
      <c r="H52" s="595"/>
      <c r="I52" s="592"/>
      <c r="J52" s="592"/>
      <c r="K52" s="596">
        <f>IF(J52&gt;0,1,0)</f>
        <v>0</v>
      </c>
      <c r="L52" s="595"/>
      <c r="M52" s="592"/>
      <c r="N52" s="592"/>
      <c r="O52" s="596">
        <f t="shared" si="54"/>
        <v>0</v>
      </c>
      <c r="P52" s="682"/>
      <c r="Q52" s="683"/>
      <c r="R52" s="683"/>
      <c r="S52" s="685">
        <f t="shared" si="55"/>
        <v>0</v>
      </c>
      <c r="T52" s="291"/>
      <c r="U52" s="292"/>
      <c r="V52" s="292"/>
      <c r="W52" s="306">
        <f t="shared" si="56"/>
        <v>0</v>
      </c>
      <c r="X52" s="281"/>
      <c r="Y52" s="282"/>
      <c r="Z52" s="282"/>
      <c r="AA52" s="546">
        <f t="shared" si="57"/>
        <v>0</v>
      </c>
      <c r="AB52" s="1581">
        <v>0</v>
      </c>
      <c r="AC52" s="1582">
        <v>1</v>
      </c>
      <c r="AD52" s="1582">
        <v>1</v>
      </c>
      <c r="AE52" s="306">
        <f>IF(AD52&gt;0,1,0)</f>
        <v>1</v>
      </c>
      <c r="AF52" s="291"/>
      <c r="AG52" s="292"/>
      <c r="AH52" s="292"/>
      <c r="AI52" s="306">
        <f>IF(AH52&gt;0,1,0)</f>
        <v>0</v>
      </c>
      <c r="AJ52" s="1609"/>
      <c r="AK52" s="1610"/>
      <c r="AL52" s="1610"/>
      <c r="AM52" s="306">
        <f>IF(AL52&gt;0,1,0)</f>
        <v>0</v>
      </c>
      <c r="AN52" s="1632">
        <v>0</v>
      </c>
      <c r="AO52" s="1633">
        <v>5</v>
      </c>
      <c r="AP52" s="1633">
        <v>5</v>
      </c>
      <c r="AQ52" s="306">
        <f>IF(AP52&gt;0,1,0)</f>
        <v>1</v>
      </c>
      <c r="AR52" s="1644">
        <v>0</v>
      </c>
      <c r="AS52" s="1645">
        <v>0</v>
      </c>
      <c r="AT52" s="1645">
        <v>2</v>
      </c>
      <c r="AU52" s="306">
        <f>IF(AT52&gt;0,1,0)</f>
        <v>1</v>
      </c>
      <c r="AV52" s="595"/>
      <c r="AW52" s="592"/>
      <c r="AX52" s="592"/>
      <c r="AY52" s="596">
        <f>IF(AX52&gt;0,1,0)</f>
        <v>0</v>
      </c>
      <c r="AZ52" s="461">
        <f t="shared" si="46"/>
        <v>0</v>
      </c>
      <c r="BA52" s="452">
        <f t="shared" si="47"/>
        <v>6</v>
      </c>
      <c r="BB52" s="453">
        <f t="shared" si="3"/>
        <v>8</v>
      </c>
      <c r="BC52" s="457">
        <f t="shared" si="14"/>
        <v>0.5</v>
      </c>
      <c r="BD52" s="462">
        <f t="shared" si="58"/>
        <v>0.14714714714714713</v>
      </c>
      <c r="BE52" s="463">
        <f t="shared" si="59"/>
        <v>1.1729523527733454</v>
      </c>
      <c r="BF52" s="464">
        <f t="shared" si="60"/>
        <v>0.99999999999999944</v>
      </c>
      <c r="BG52" s="463">
        <f>(AZ52+BA52)/BB52</f>
        <v>0.75</v>
      </c>
      <c r="BH52" s="462">
        <f t="shared" si="61"/>
        <v>0.23126602794053733</v>
      </c>
    </row>
    <row r="53" spans="1:60" ht="16.5" customHeight="1" x14ac:dyDescent="0.25">
      <c r="A53" s="19">
        <v>4</v>
      </c>
      <c r="B53" s="16">
        <v>40011</v>
      </c>
      <c r="C53" s="21" t="s">
        <v>98</v>
      </c>
      <c r="D53" s="1566"/>
      <c r="E53" s="1567"/>
      <c r="F53" s="1567"/>
      <c r="G53" s="306">
        <f t="shared" si="53"/>
        <v>0</v>
      </c>
      <c r="H53" s="595"/>
      <c r="I53" s="592"/>
      <c r="J53" s="592"/>
      <c r="K53" s="596">
        <f t="shared" si="16"/>
        <v>0</v>
      </c>
      <c r="L53" s="595"/>
      <c r="M53" s="592"/>
      <c r="N53" s="592"/>
      <c r="O53" s="596">
        <f t="shared" si="54"/>
        <v>0</v>
      </c>
      <c r="P53" s="682"/>
      <c r="Q53" s="683"/>
      <c r="R53" s="683"/>
      <c r="S53" s="685">
        <f t="shared" si="55"/>
        <v>0</v>
      </c>
      <c r="T53" s="291"/>
      <c r="U53" s="292"/>
      <c r="V53" s="292"/>
      <c r="W53" s="306">
        <f t="shared" si="56"/>
        <v>0</v>
      </c>
      <c r="X53" s="281"/>
      <c r="Y53" s="282"/>
      <c r="Z53" s="282"/>
      <c r="AA53" s="546">
        <f t="shared" si="57"/>
        <v>0</v>
      </c>
      <c r="AB53" s="1581">
        <v>0</v>
      </c>
      <c r="AC53" s="1582">
        <v>1</v>
      </c>
      <c r="AD53" s="1582">
        <v>1</v>
      </c>
      <c r="AE53" s="306">
        <f t="shared" si="17"/>
        <v>1</v>
      </c>
      <c r="AF53" s="291"/>
      <c r="AG53" s="292"/>
      <c r="AH53" s="292"/>
      <c r="AI53" s="306">
        <f t="shared" si="18"/>
        <v>0</v>
      </c>
      <c r="AJ53" s="1609">
        <v>0</v>
      </c>
      <c r="AK53" s="1610">
        <v>0</v>
      </c>
      <c r="AL53" s="1610">
        <v>13</v>
      </c>
      <c r="AM53" s="306">
        <f t="shared" si="19"/>
        <v>1</v>
      </c>
      <c r="AN53" s="1632">
        <v>0</v>
      </c>
      <c r="AO53" s="1633">
        <v>13</v>
      </c>
      <c r="AP53" s="1633">
        <v>13</v>
      </c>
      <c r="AQ53" s="306">
        <f t="shared" si="20"/>
        <v>1</v>
      </c>
      <c r="AR53" s="1644">
        <v>0</v>
      </c>
      <c r="AS53" s="1645">
        <v>0</v>
      </c>
      <c r="AT53" s="1645">
        <v>2</v>
      </c>
      <c r="AU53" s="306">
        <f t="shared" si="21"/>
        <v>1</v>
      </c>
      <c r="AV53" s="595"/>
      <c r="AW53" s="592"/>
      <c r="AX53" s="592"/>
      <c r="AY53" s="596">
        <f t="shared" si="22"/>
        <v>0</v>
      </c>
      <c r="AZ53" s="461">
        <f t="shared" si="46"/>
        <v>0</v>
      </c>
      <c r="BA53" s="452">
        <f t="shared" si="47"/>
        <v>14</v>
      </c>
      <c r="BB53" s="453">
        <f t="shared" si="3"/>
        <v>29</v>
      </c>
      <c r="BC53" s="457">
        <f t="shared" si="14"/>
        <v>0.66666666666666663</v>
      </c>
      <c r="BD53" s="462">
        <f t="shared" si="58"/>
        <v>0.14714714714714713</v>
      </c>
      <c r="BE53" s="463">
        <f t="shared" si="59"/>
        <v>4.251952278803377</v>
      </c>
      <c r="BF53" s="464">
        <f t="shared" si="60"/>
        <v>0.99999999999999944</v>
      </c>
      <c r="BG53" s="463">
        <f t="shared" si="5"/>
        <v>0.48275862068965519</v>
      </c>
      <c r="BH53" s="462">
        <f t="shared" si="61"/>
        <v>0.23126602794053733</v>
      </c>
    </row>
    <row r="54" spans="1:60" ht="16.5" customHeight="1" x14ac:dyDescent="0.25">
      <c r="A54" s="19">
        <v>5</v>
      </c>
      <c r="B54" s="16">
        <v>40080</v>
      </c>
      <c r="C54" s="21" t="s">
        <v>100</v>
      </c>
      <c r="D54" s="1566"/>
      <c r="E54" s="1567"/>
      <c r="F54" s="1567"/>
      <c r="G54" s="306">
        <f>IF(F54&gt;0,1,0)</f>
        <v>0</v>
      </c>
      <c r="H54" s="595"/>
      <c r="I54" s="592"/>
      <c r="J54" s="592"/>
      <c r="K54" s="596">
        <f>IF(J54&gt;0,1,0)</f>
        <v>0</v>
      </c>
      <c r="L54" s="595"/>
      <c r="M54" s="592"/>
      <c r="N54" s="592"/>
      <c r="O54" s="596">
        <f t="shared" si="54"/>
        <v>0</v>
      </c>
      <c r="P54" s="682"/>
      <c r="Q54" s="683"/>
      <c r="R54" s="683"/>
      <c r="S54" s="685">
        <f t="shared" si="55"/>
        <v>0</v>
      </c>
      <c r="T54" s="291"/>
      <c r="U54" s="292"/>
      <c r="V54" s="292"/>
      <c r="W54" s="306">
        <f t="shared" si="56"/>
        <v>0</v>
      </c>
      <c r="X54" s="281"/>
      <c r="Y54" s="282"/>
      <c r="Z54" s="282"/>
      <c r="AA54" s="546">
        <f t="shared" si="57"/>
        <v>0</v>
      </c>
      <c r="AB54" s="1581"/>
      <c r="AC54" s="1582"/>
      <c r="AD54" s="1582"/>
      <c r="AE54" s="306">
        <f>IF(AD54&gt;0,1,0)</f>
        <v>0</v>
      </c>
      <c r="AF54" s="291"/>
      <c r="AG54" s="292"/>
      <c r="AH54" s="292"/>
      <c r="AI54" s="306">
        <f>IF(AH54&gt;0,1,0)</f>
        <v>0</v>
      </c>
      <c r="AJ54" s="1609">
        <v>0</v>
      </c>
      <c r="AK54" s="1610">
        <v>0</v>
      </c>
      <c r="AL54" s="1610">
        <v>2</v>
      </c>
      <c r="AM54" s="306">
        <f>IF(AL54&gt;0,1,0)</f>
        <v>1</v>
      </c>
      <c r="AN54" s="1632">
        <v>0</v>
      </c>
      <c r="AO54" s="1633">
        <v>1</v>
      </c>
      <c r="AP54" s="1633">
        <v>1</v>
      </c>
      <c r="AQ54" s="306">
        <f>IF(AP54&gt;0,1,0)</f>
        <v>1</v>
      </c>
      <c r="AR54" s="1644"/>
      <c r="AS54" s="1645"/>
      <c r="AT54" s="1645"/>
      <c r="AU54" s="306">
        <f>IF(AT54&gt;0,1,0)</f>
        <v>0</v>
      </c>
      <c r="AV54" s="595"/>
      <c r="AW54" s="592"/>
      <c r="AX54" s="592"/>
      <c r="AY54" s="596">
        <f>IF(AX54&gt;0,1,0)</f>
        <v>0</v>
      </c>
      <c r="AZ54" s="461">
        <f t="shared" si="46"/>
        <v>0</v>
      </c>
      <c r="BA54" s="452">
        <f t="shared" si="47"/>
        <v>1</v>
      </c>
      <c r="BB54" s="453">
        <f t="shared" si="3"/>
        <v>3</v>
      </c>
      <c r="BC54" s="457">
        <f t="shared" si="14"/>
        <v>0.33333333333333331</v>
      </c>
      <c r="BD54" s="462">
        <f t="shared" si="58"/>
        <v>0.14714714714714713</v>
      </c>
      <c r="BE54" s="463">
        <f t="shared" si="59"/>
        <v>0.4398571322900045</v>
      </c>
      <c r="BF54" s="464">
        <f t="shared" si="60"/>
        <v>0.99999999999999944</v>
      </c>
      <c r="BG54" s="463">
        <f>(AZ54+BA54)/BB54</f>
        <v>0.33333333333333331</v>
      </c>
      <c r="BH54" s="462">
        <f t="shared" si="61"/>
        <v>0.23126602794053733</v>
      </c>
    </row>
    <row r="55" spans="1:60" ht="16.5" customHeight="1" x14ac:dyDescent="0.25">
      <c r="A55" s="19">
        <v>6</v>
      </c>
      <c r="B55" s="16">
        <v>40100</v>
      </c>
      <c r="C55" s="21" t="s">
        <v>101</v>
      </c>
      <c r="D55" s="1566"/>
      <c r="E55" s="1567"/>
      <c r="F55" s="1567"/>
      <c r="G55" s="306">
        <f>IF(F55&gt;0,1,0)</f>
        <v>0</v>
      </c>
      <c r="H55" s="595"/>
      <c r="I55" s="592"/>
      <c r="J55" s="592"/>
      <c r="K55" s="596">
        <f>IF(J55&gt;0,1,0)</f>
        <v>0</v>
      </c>
      <c r="L55" s="595"/>
      <c r="M55" s="592"/>
      <c r="N55" s="592"/>
      <c r="O55" s="596">
        <f t="shared" si="54"/>
        <v>0</v>
      </c>
      <c r="P55" s="682"/>
      <c r="Q55" s="683"/>
      <c r="R55" s="683"/>
      <c r="S55" s="685">
        <f t="shared" si="55"/>
        <v>0</v>
      </c>
      <c r="T55" s="291"/>
      <c r="U55" s="292"/>
      <c r="V55" s="292"/>
      <c r="W55" s="306">
        <f t="shared" si="56"/>
        <v>0</v>
      </c>
      <c r="X55" s="281"/>
      <c r="Y55" s="282"/>
      <c r="Z55" s="282"/>
      <c r="AA55" s="546">
        <f t="shared" si="57"/>
        <v>0</v>
      </c>
      <c r="AB55" s="1581"/>
      <c r="AC55" s="1582"/>
      <c r="AD55" s="1582"/>
      <c r="AE55" s="306">
        <f>IF(AD55&gt;0,1,0)</f>
        <v>0</v>
      </c>
      <c r="AF55" s="291"/>
      <c r="AG55" s="292"/>
      <c r="AH55" s="292"/>
      <c r="AI55" s="306">
        <f>IF(AH55&gt;0,1,0)</f>
        <v>0</v>
      </c>
      <c r="AJ55" s="1609">
        <v>0</v>
      </c>
      <c r="AK55" s="1610">
        <v>0</v>
      </c>
      <c r="AL55" s="1610">
        <v>3</v>
      </c>
      <c r="AM55" s="306">
        <f>IF(AL55&gt;0,1,0)</f>
        <v>1</v>
      </c>
      <c r="AN55" s="1632">
        <v>0</v>
      </c>
      <c r="AO55" s="1633">
        <v>10</v>
      </c>
      <c r="AP55" s="1633">
        <v>10</v>
      </c>
      <c r="AQ55" s="306">
        <f>IF(AP55&gt;0,1,0)</f>
        <v>1</v>
      </c>
      <c r="AR55" s="1644"/>
      <c r="AS55" s="1645"/>
      <c r="AT55" s="1645"/>
      <c r="AU55" s="306">
        <f>IF(AT55&gt;0,1,0)</f>
        <v>0</v>
      </c>
      <c r="AV55" s="595"/>
      <c r="AW55" s="592"/>
      <c r="AX55" s="592"/>
      <c r="AY55" s="596">
        <f>IF(AX55&gt;0,1,0)</f>
        <v>0</v>
      </c>
      <c r="AZ55" s="461">
        <f t="shared" si="46"/>
        <v>0</v>
      </c>
      <c r="BA55" s="452">
        <f t="shared" si="47"/>
        <v>10</v>
      </c>
      <c r="BB55" s="453">
        <f t="shared" si="3"/>
        <v>13</v>
      </c>
      <c r="BC55" s="457">
        <f t="shared" si="14"/>
        <v>0.33333333333333331</v>
      </c>
      <c r="BD55" s="462">
        <f t="shared" si="58"/>
        <v>0.14714714714714713</v>
      </c>
      <c r="BE55" s="463">
        <f t="shared" si="59"/>
        <v>1.9060475732566862</v>
      </c>
      <c r="BF55" s="464">
        <f t="shared" si="60"/>
        <v>0.99999999999999944</v>
      </c>
      <c r="BG55" s="463">
        <f>(AZ55+BA55)/BB55</f>
        <v>0.76923076923076927</v>
      </c>
      <c r="BH55" s="462">
        <f t="shared" si="61"/>
        <v>0.23126602794053733</v>
      </c>
    </row>
    <row r="56" spans="1:60" ht="16.5" customHeight="1" x14ac:dyDescent="0.25">
      <c r="A56" s="724">
        <v>7</v>
      </c>
      <c r="B56" s="731">
        <v>40020</v>
      </c>
      <c r="C56" s="723" t="s">
        <v>122</v>
      </c>
      <c r="D56" s="1566"/>
      <c r="E56" s="1567"/>
      <c r="F56" s="1567"/>
      <c r="G56" s="318">
        <f>IF(F56&gt;0,1,0)</f>
        <v>0</v>
      </c>
      <c r="H56" s="595"/>
      <c r="I56" s="592"/>
      <c r="J56" s="592"/>
      <c r="K56" s="624">
        <f>IF(J56&gt;0,1,0)</f>
        <v>0</v>
      </c>
      <c r="L56" s="595"/>
      <c r="M56" s="592"/>
      <c r="N56" s="592"/>
      <c r="O56" s="624">
        <f t="shared" si="54"/>
        <v>0</v>
      </c>
      <c r="P56" s="682"/>
      <c r="Q56" s="683"/>
      <c r="R56" s="683"/>
      <c r="S56" s="687">
        <f t="shared" si="55"/>
        <v>0</v>
      </c>
      <c r="T56" s="291"/>
      <c r="U56" s="292"/>
      <c r="V56" s="292"/>
      <c r="W56" s="318">
        <f t="shared" si="56"/>
        <v>0</v>
      </c>
      <c r="X56" s="281"/>
      <c r="Y56" s="282"/>
      <c r="Z56" s="282"/>
      <c r="AA56" s="547">
        <f t="shared" si="57"/>
        <v>0</v>
      </c>
      <c r="AB56" s="1581"/>
      <c r="AC56" s="1582"/>
      <c r="AD56" s="1582"/>
      <c r="AE56" s="318">
        <f>IF(AD56&gt;0,1,0)</f>
        <v>0</v>
      </c>
      <c r="AF56" s="291"/>
      <c r="AG56" s="292"/>
      <c r="AH56" s="292"/>
      <c r="AI56" s="318">
        <f>IF(AH56&gt;0,1,0)</f>
        <v>0</v>
      </c>
      <c r="AJ56" s="1609">
        <v>0</v>
      </c>
      <c r="AK56" s="1610">
        <v>0</v>
      </c>
      <c r="AL56" s="1610">
        <v>3</v>
      </c>
      <c r="AM56" s="318">
        <f>IF(AL56&gt;0,1,0)</f>
        <v>1</v>
      </c>
      <c r="AN56" s="1632"/>
      <c r="AO56" s="1633"/>
      <c r="AP56" s="1633"/>
      <c r="AQ56" s="318">
        <f>IF(AP56&gt;0,1,0)</f>
        <v>0</v>
      </c>
      <c r="AR56" s="1644"/>
      <c r="AS56" s="1645"/>
      <c r="AT56" s="1645"/>
      <c r="AU56" s="318">
        <f>IF(AT56&gt;0,1,0)</f>
        <v>0</v>
      </c>
      <c r="AV56" s="595"/>
      <c r="AW56" s="592"/>
      <c r="AX56" s="592"/>
      <c r="AY56" s="624">
        <f>IF(AX56&gt;0,1,0)</f>
        <v>0</v>
      </c>
      <c r="AZ56" s="461">
        <f t="shared" si="46"/>
        <v>0</v>
      </c>
      <c r="BA56" s="452">
        <f t="shared" si="47"/>
        <v>0</v>
      </c>
      <c r="BB56" s="465">
        <f t="shared" si="3"/>
        <v>3</v>
      </c>
      <c r="BC56" s="457">
        <f t="shared" si="14"/>
        <v>0.16666666666666666</v>
      </c>
      <c r="BD56" s="466">
        <f t="shared" si="58"/>
        <v>0.14714714714714713</v>
      </c>
      <c r="BE56" s="467">
        <f t="shared" si="59"/>
        <v>0.4398571322900045</v>
      </c>
      <c r="BF56" s="468">
        <f t="shared" si="60"/>
        <v>0.99999999999999944</v>
      </c>
      <c r="BG56" s="467">
        <f>(AZ56+BA56)/BB56</f>
        <v>0</v>
      </c>
      <c r="BH56" s="466">
        <f t="shared" si="61"/>
        <v>0.23126602794053733</v>
      </c>
    </row>
    <row r="57" spans="1:60" ht="16.5" customHeight="1" x14ac:dyDescent="0.25">
      <c r="A57" s="19">
        <v>8</v>
      </c>
      <c r="B57" s="16">
        <v>40031</v>
      </c>
      <c r="C57" s="21" t="s">
        <v>33</v>
      </c>
      <c r="D57" s="1566"/>
      <c r="E57" s="1567"/>
      <c r="F57" s="1567"/>
      <c r="G57" s="306">
        <f t="shared" si="53"/>
        <v>0</v>
      </c>
      <c r="H57" s="595"/>
      <c r="I57" s="592"/>
      <c r="J57" s="592"/>
      <c r="K57" s="596">
        <f t="shared" si="16"/>
        <v>0</v>
      </c>
      <c r="L57" s="595"/>
      <c r="M57" s="592"/>
      <c r="N57" s="592"/>
      <c r="O57" s="596">
        <f t="shared" si="54"/>
        <v>0</v>
      </c>
      <c r="P57" s="682"/>
      <c r="Q57" s="683"/>
      <c r="R57" s="683"/>
      <c r="S57" s="685">
        <f t="shared" si="55"/>
        <v>0</v>
      </c>
      <c r="T57" s="291"/>
      <c r="U57" s="292"/>
      <c r="V57" s="292"/>
      <c r="W57" s="306">
        <f t="shared" si="56"/>
        <v>0</v>
      </c>
      <c r="X57" s="281"/>
      <c r="Y57" s="282"/>
      <c r="Z57" s="282"/>
      <c r="AA57" s="546">
        <f t="shared" si="57"/>
        <v>0</v>
      </c>
      <c r="AB57" s="1581"/>
      <c r="AC57" s="1582"/>
      <c r="AD57" s="1582"/>
      <c r="AE57" s="306">
        <f t="shared" si="17"/>
        <v>0</v>
      </c>
      <c r="AF57" s="291"/>
      <c r="AG57" s="292"/>
      <c r="AH57" s="292"/>
      <c r="AI57" s="306">
        <f t="shared" si="18"/>
        <v>0</v>
      </c>
      <c r="AJ57" s="1609"/>
      <c r="AK57" s="1610"/>
      <c r="AL57" s="1610"/>
      <c r="AM57" s="306">
        <f t="shared" si="19"/>
        <v>0</v>
      </c>
      <c r="AN57" s="1632"/>
      <c r="AO57" s="1633"/>
      <c r="AP57" s="1633"/>
      <c r="AQ57" s="306">
        <f t="shared" si="20"/>
        <v>0</v>
      </c>
      <c r="AR57" s="1644"/>
      <c r="AS57" s="1645"/>
      <c r="AT57" s="1645"/>
      <c r="AU57" s="306">
        <f t="shared" si="21"/>
        <v>0</v>
      </c>
      <c r="AV57" s="595"/>
      <c r="AW57" s="592"/>
      <c r="AX57" s="592"/>
      <c r="AY57" s="596">
        <f t="shared" si="22"/>
        <v>0</v>
      </c>
      <c r="AZ57" s="461">
        <f t="shared" si="46"/>
        <v>0</v>
      </c>
      <c r="BA57" s="452">
        <f t="shared" si="47"/>
        <v>0</v>
      </c>
      <c r="BB57" s="453">
        <f>F57+J57+N57+R57+V57+Z57+AD57+AH57+AL57+AP57+AT57+AX57+0.001</f>
        <v>1E-3</v>
      </c>
      <c r="BC57" s="457">
        <f t="shared" si="14"/>
        <v>0</v>
      </c>
      <c r="BD57" s="462">
        <f t="shared" si="58"/>
        <v>0.14714714714714713</v>
      </c>
      <c r="BE57" s="463">
        <f t="shared" si="59"/>
        <v>1.4661904409666817E-4</v>
      </c>
      <c r="BF57" s="464">
        <f t="shared" si="60"/>
        <v>0.99999999999999944</v>
      </c>
      <c r="BG57" s="463">
        <f t="shared" si="5"/>
        <v>0</v>
      </c>
      <c r="BH57" s="462">
        <f t="shared" si="61"/>
        <v>0.23126602794053733</v>
      </c>
    </row>
    <row r="58" spans="1:60" ht="16.5" customHeight="1" x14ac:dyDescent="0.25">
      <c r="A58" s="19">
        <v>9</v>
      </c>
      <c r="B58" s="16">
        <v>40210</v>
      </c>
      <c r="C58" s="21" t="s">
        <v>34</v>
      </c>
      <c r="D58" s="1566"/>
      <c r="E58" s="1567"/>
      <c r="F58" s="1567"/>
      <c r="G58" s="306">
        <f t="shared" si="53"/>
        <v>0</v>
      </c>
      <c r="H58" s="595"/>
      <c r="I58" s="592"/>
      <c r="J58" s="592"/>
      <c r="K58" s="596">
        <f t="shared" si="16"/>
        <v>0</v>
      </c>
      <c r="L58" s="595"/>
      <c r="M58" s="592"/>
      <c r="N58" s="592"/>
      <c r="O58" s="596">
        <f t="shared" si="54"/>
        <v>0</v>
      </c>
      <c r="P58" s="682"/>
      <c r="Q58" s="683"/>
      <c r="R58" s="683"/>
      <c r="S58" s="685">
        <f t="shared" si="55"/>
        <v>0</v>
      </c>
      <c r="T58" s="291"/>
      <c r="U58" s="292"/>
      <c r="V58" s="292"/>
      <c r="W58" s="306">
        <f t="shared" si="56"/>
        <v>0</v>
      </c>
      <c r="X58" s="281"/>
      <c r="Y58" s="282"/>
      <c r="Z58" s="282"/>
      <c r="AA58" s="546">
        <f t="shared" si="57"/>
        <v>0</v>
      </c>
      <c r="AB58" s="1581"/>
      <c r="AC58" s="1582"/>
      <c r="AD58" s="1582"/>
      <c r="AE58" s="306">
        <f t="shared" si="17"/>
        <v>0</v>
      </c>
      <c r="AF58" s="291"/>
      <c r="AG58" s="292"/>
      <c r="AH58" s="292"/>
      <c r="AI58" s="306">
        <f t="shared" si="18"/>
        <v>0</v>
      </c>
      <c r="AJ58" s="1609"/>
      <c r="AK58" s="1610"/>
      <c r="AL58" s="1610"/>
      <c r="AM58" s="306">
        <f t="shared" si="19"/>
        <v>0</v>
      </c>
      <c r="AN58" s="1632"/>
      <c r="AO58" s="1633"/>
      <c r="AP58" s="1633"/>
      <c r="AQ58" s="306">
        <f t="shared" si="20"/>
        <v>0</v>
      </c>
      <c r="AR58" s="1644"/>
      <c r="AS58" s="1645"/>
      <c r="AT58" s="1645"/>
      <c r="AU58" s="306">
        <f t="shared" si="21"/>
        <v>0</v>
      </c>
      <c r="AV58" s="595"/>
      <c r="AW58" s="592"/>
      <c r="AX58" s="592"/>
      <c r="AY58" s="596">
        <f t="shared" si="22"/>
        <v>0</v>
      </c>
      <c r="AZ58" s="461">
        <f t="shared" si="46"/>
        <v>0</v>
      </c>
      <c r="BA58" s="452">
        <f t="shared" si="47"/>
        <v>0</v>
      </c>
      <c r="BB58" s="469">
        <f>F58+J58+N58+R58+V58+Z58+AD58+AH58+AL58+AP58+AT58+AX58+0.001</f>
        <v>1E-3</v>
      </c>
      <c r="BC58" s="457">
        <f t="shared" si="14"/>
        <v>0</v>
      </c>
      <c r="BD58" s="462">
        <f t="shared" si="58"/>
        <v>0.14714714714714713</v>
      </c>
      <c r="BE58" s="463">
        <f t="shared" si="59"/>
        <v>1.4661904409666817E-4</v>
      </c>
      <c r="BF58" s="464">
        <f t="shared" si="60"/>
        <v>0.99999999999999944</v>
      </c>
      <c r="BG58" s="463">
        <f t="shared" si="5"/>
        <v>0</v>
      </c>
      <c r="BH58" s="462">
        <f t="shared" si="61"/>
        <v>0.23126602794053733</v>
      </c>
    </row>
    <row r="59" spans="1:60" ht="16.5" customHeight="1" x14ac:dyDescent="0.25">
      <c r="A59" s="19">
        <v>10</v>
      </c>
      <c r="B59" s="16">
        <v>40300</v>
      </c>
      <c r="C59" s="21" t="s">
        <v>35</v>
      </c>
      <c r="D59" s="1566"/>
      <c r="E59" s="1567"/>
      <c r="F59" s="1567"/>
      <c r="G59" s="306">
        <f t="shared" si="53"/>
        <v>0</v>
      </c>
      <c r="H59" s="595"/>
      <c r="I59" s="592"/>
      <c r="J59" s="592"/>
      <c r="K59" s="596">
        <f t="shared" si="16"/>
        <v>0</v>
      </c>
      <c r="L59" s="595"/>
      <c r="M59" s="592"/>
      <c r="N59" s="592"/>
      <c r="O59" s="596">
        <f t="shared" si="54"/>
        <v>0</v>
      </c>
      <c r="P59" s="682"/>
      <c r="Q59" s="683"/>
      <c r="R59" s="683"/>
      <c r="S59" s="685">
        <f t="shared" si="55"/>
        <v>0</v>
      </c>
      <c r="T59" s="291"/>
      <c r="U59" s="292"/>
      <c r="V59" s="292"/>
      <c r="W59" s="306">
        <f t="shared" si="56"/>
        <v>0</v>
      </c>
      <c r="X59" s="281"/>
      <c r="Y59" s="282"/>
      <c r="Z59" s="282"/>
      <c r="AA59" s="546">
        <f t="shared" si="57"/>
        <v>0</v>
      </c>
      <c r="AB59" s="1581"/>
      <c r="AC59" s="1582"/>
      <c r="AD59" s="1582"/>
      <c r="AE59" s="306">
        <f t="shared" si="17"/>
        <v>0</v>
      </c>
      <c r="AF59" s="291"/>
      <c r="AG59" s="292"/>
      <c r="AH59" s="292"/>
      <c r="AI59" s="306">
        <f t="shared" si="18"/>
        <v>0</v>
      </c>
      <c r="AJ59" s="1609"/>
      <c r="AK59" s="1610"/>
      <c r="AL59" s="1610"/>
      <c r="AM59" s="306">
        <f t="shared" si="19"/>
        <v>0</v>
      </c>
      <c r="AN59" s="1632"/>
      <c r="AO59" s="1633"/>
      <c r="AP59" s="1633"/>
      <c r="AQ59" s="306">
        <f t="shared" si="20"/>
        <v>0</v>
      </c>
      <c r="AR59" s="1644"/>
      <c r="AS59" s="1645"/>
      <c r="AT59" s="1645"/>
      <c r="AU59" s="306">
        <f t="shared" si="21"/>
        <v>0</v>
      </c>
      <c r="AV59" s="595"/>
      <c r="AW59" s="592"/>
      <c r="AX59" s="592"/>
      <c r="AY59" s="596">
        <f t="shared" si="22"/>
        <v>0</v>
      </c>
      <c r="AZ59" s="461">
        <f t="shared" si="46"/>
        <v>0</v>
      </c>
      <c r="BA59" s="452">
        <f t="shared" si="47"/>
        <v>0</v>
      </c>
      <c r="BB59" s="453">
        <f t="shared" ref="BB59" si="62">F59+J59+N59+R59+V59+Z59+AD59+AH59+AL59+AP59+AT59+AX59+0.001</f>
        <v>1E-3</v>
      </c>
      <c r="BC59" s="457">
        <f t="shared" si="14"/>
        <v>0</v>
      </c>
      <c r="BD59" s="462">
        <f t="shared" si="58"/>
        <v>0.14714714714714713</v>
      </c>
      <c r="BE59" s="463">
        <f t="shared" si="59"/>
        <v>1.4661904409666817E-4</v>
      </c>
      <c r="BF59" s="464">
        <f t="shared" si="60"/>
        <v>0.99999999999999944</v>
      </c>
      <c r="BG59" s="463">
        <f t="shared" si="5"/>
        <v>0</v>
      </c>
      <c r="BH59" s="462">
        <f t="shared" si="61"/>
        <v>0.23126602794053733</v>
      </c>
    </row>
    <row r="60" spans="1:60" ht="16.5" customHeight="1" x14ac:dyDescent="0.25">
      <c r="A60" s="19">
        <v>11</v>
      </c>
      <c r="B60" s="16">
        <v>40360</v>
      </c>
      <c r="C60" s="21" t="s">
        <v>36</v>
      </c>
      <c r="D60" s="1566"/>
      <c r="E60" s="1567"/>
      <c r="F60" s="1567"/>
      <c r="G60" s="306">
        <f t="shared" si="53"/>
        <v>0</v>
      </c>
      <c r="H60" s="595"/>
      <c r="I60" s="592"/>
      <c r="J60" s="592"/>
      <c r="K60" s="596">
        <f t="shared" si="16"/>
        <v>0</v>
      </c>
      <c r="L60" s="595"/>
      <c r="M60" s="592"/>
      <c r="N60" s="592"/>
      <c r="O60" s="596">
        <f t="shared" si="54"/>
        <v>0</v>
      </c>
      <c r="P60" s="682"/>
      <c r="Q60" s="683"/>
      <c r="R60" s="683"/>
      <c r="S60" s="685">
        <f t="shared" si="55"/>
        <v>0</v>
      </c>
      <c r="T60" s="291"/>
      <c r="U60" s="292"/>
      <c r="V60" s="292"/>
      <c r="W60" s="306">
        <f t="shared" si="56"/>
        <v>0</v>
      </c>
      <c r="X60" s="281"/>
      <c r="Y60" s="282"/>
      <c r="Z60" s="282"/>
      <c r="AA60" s="546">
        <f t="shared" si="57"/>
        <v>0</v>
      </c>
      <c r="AB60" s="1581"/>
      <c r="AC60" s="1582"/>
      <c r="AD60" s="1582"/>
      <c r="AE60" s="306">
        <f t="shared" si="17"/>
        <v>0</v>
      </c>
      <c r="AF60" s="291"/>
      <c r="AG60" s="292"/>
      <c r="AH60" s="292"/>
      <c r="AI60" s="306">
        <f t="shared" si="18"/>
        <v>0</v>
      </c>
      <c r="AJ60" s="1609">
        <v>0</v>
      </c>
      <c r="AK60" s="1610">
        <v>0</v>
      </c>
      <c r="AL60" s="1610">
        <v>1</v>
      </c>
      <c r="AM60" s="306">
        <f t="shared" si="19"/>
        <v>1</v>
      </c>
      <c r="AN60" s="1632"/>
      <c r="AO60" s="1633"/>
      <c r="AP60" s="1633"/>
      <c r="AQ60" s="306">
        <f t="shared" si="20"/>
        <v>0</v>
      </c>
      <c r="AR60" s="1644"/>
      <c r="AS60" s="1645"/>
      <c r="AT60" s="1645"/>
      <c r="AU60" s="306">
        <f t="shared" si="21"/>
        <v>0</v>
      </c>
      <c r="AV60" s="595"/>
      <c r="AW60" s="592"/>
      <c r="AX60" s="592"/>
      <c r="AY60" s="596">
        <f t="shared" si="22"/>
        <v>0</v>
      </c>
      <c r="AZ60" s="461">
        <f t="shared" si="46"/>
        <v>0</v>
      </c>
      <c r="BA60" s="452">
        <f t="shared" si="47"/>
        <v>0</v>
      </c>
      <c r="BB60" s="469">
        <f>F60+J60+N60+R60+V60+Z60+AD60+AH60+AL60+AP60+AT60+AX60</f>
        <v>1</v>
      </c>
      <c r="BC60" s="457">
        <f t="shared" si="14"/>
        <v>0.16666666666666666</v>
      </c>
      <c r="BD60" s="462">
        <f t="shared" si="58"/>
        <v>0.14714714714714713</v>
      </c>
      <c r="BE60" s="463">
        <f t="shared" si="59"/>
        <v>0.14661904409666818</v>
      </c>
      <c r="BF60" s="464">
        <f t="shared" si="60"/>
        <v>0.99999999999999944</v>
      </c>
      <c r="BG60" s="463">
        <f t="shared" si="5"/>
        <v>0</v>
      </c>
      <c r="BH60" s="462">
        <f t="shared" si="61"/>
        <v>0.23126602794053733</v>
      </c>
    </row>
    <row r="61" spans="1:60" ht="16.5" customHeight="1" x14ac:dyDescent="0.25">
      <c r="A61" s="19">
        <v>12</v>
      </c>
      <c r="B61" s="16">
        <v>40390</v>
      </c>
      <c r="C61" s="21" t="s">
        <v>37</v>
      </c>
      <c r="D61" s="1566"/>
      <c r="E61" s="1567"/>
      <c r="F61" s="1567"/>
      <c r="G61" s="306">
        <f t="shared" si="53"/>
        <v>0</v>
      </c>
      <c r="H61" s="595"/>
      <c r="I61" s="592"/>
      <c r="J61" s="592"/>
      <c r="K61" s="596">
        <f t="shared" si="16"/>
        <v>0</v>
      </c>
      <c r="L61" s="595"/>
      <c r="M61" s="592"/>
      <c r="N61" s="592"/>
      <c r="O61" s="596">
        <f t="shared" si="54"/>
        <v>0</v>
      </c>
      <c r="P61" s="682"/>
      <c r="Q61" s="683"/>
      <c r="R61" s="683"/>
      <c r="S61" s="685">
        <f t="shared" si="55"/>
        <v>0</v>
      </c>
      <c r="T61" s="291"/>
      <c r="U61" s="292"/>
      <c r="V61" s="292"/>
      <c r="W61" s="306">
        <f t="shared" si="56"/>
        <v>0</v>
      </c>
      <c r="X61" s="281"/>
      <c r="Y61" s="282"/>
      <c r="Z61" s="282"/>
      <c r="AA61" s="546">
        <f t="shared" si="57"/>
        <v>0</v>
      </c>
      <c r="AB61" s="1581"/>
      <c r="AC61" s="1582"/>
      <c r="AD61" s="1582"/>
      <c r="AE61" s="306">
        <f t="shared" si="17"/>
        <v>0</v>
      </c>
      <c r="AF61" s="291"/>
      <c r="AG61" s="292"/>
      <c r="AH61" s="292"/>
      <c r="AI61" s="306">
        <f t="shared" si="18"/>
        <v>0</v>
      </c>
      <c r="AJ61" s="1609">
        <v>0</v>
      </c>
      <c r="AK61" s="1610">
        <v>0</v>
      </c>
      <c r="AL61" s="1610">
        <v>1</v>
      </c>
      <c r="AM61" s="306">
        <f t="shared" si="19"/>
        <v>1</v>
      </c>
      <c r="AN61" s="1632"/>
      <c r="AO61" s="1633"/>
      <c r="AP61" s="1633"/>
      <c r="AQ61" s="306">
        <f t="shared" si="20"/>
        <v>0</v>
      </c>
      <c r="AR61" s="1644"/>
      <c r="AS61" s="1645"/>
      <c r="AT61" s="1645"/>
      <c r="AU61" s="306">
        <f t="shared" si="21"/>
        <v>0</v>
      </c>
      <c r="AV61" s="595"/>
      <c r="AW61" s="592"/>
      <c r="AX61" s="592"/>
      <c r="AY61" s="596">
        <f t="shared" si="22"/>
        <v>0</v>
      </c>
      <c r="AZ61" s="461">
        <f t="shared" si="46"/>
        <v>0</v>
      </c>
      <c r="BA61" s="452">
        <f t="shared" si="47"/>
        <v>0</v>
      </c>
      <c r="BB61" s="453">
        <f t="shared" si="3"/>
        <v>1</v>
      </c>
      <c r="BC61" s="457">
        <f t="shared" si="14"/>
        <v>0.16666666666666666</v>
      </c>
      <c r="BD61" s="462">
        <f t="shared" si="58"/>
        <v>0.14714714714714713</v>
      </c>
      <c r="BE61" s="463">
        <f t="shared" si="59"/>
        <v>0.14661904409666818</v>
      </c>
      <c r="BF61" s="464">
        <f t="shared" si="60"/>
        <v>0.99999999999999944</v>
      </c>
      <c r="BG61" s="463">
        <f t="shared" si="5"/>
        <v>0</v>
      </c>
      <c r="BH61" s="462">
        <f t="shared" si="61"/>
        <v>0.23126602794053733</v>
      </c>
    </row>
    <row r="62" spans="1:60" ht="16.5" customHeight="1" x14ac:dyDescent="0.25">
      <c r="A62" s="19">
        <v>13</v>
      </c>
      <c r="B62" s="16">
        <v>40720</v>
      </c>
      <c r="C62" s="21" t="s">
        <v>123</v>
      </c>
      <c r="D62" s="1566"/>
      <c r="E62" s="1567"/>
      <c r="F62" s="1567"/>
      <c r="G62" s="306">
        <f t="shared" si="53"/>
        <v>0</v>
      </c>
      <c r="H62" s="595"/>
      <c r="I62" s="592"/>
      <c r="J62" s="592"/>
      <c r="K62" s="596">
        <f t="shared" si="16"/>
        <v>0</v>
      </c>
      <c r="L62" s="595"/>
      <c r="M62" s="592"/>
      <c r="N62" s="592"/>
      <c r="O62" s="596">
        <f t="shared" si="54"/>
        <v>0</v>
      </c>
      <c r="P62" s="682"/>
      <c r="Q62" s="683"/>
      <c r="R62" s="683"/>
      <c r="S62" s="685">
        <f t="shared" si="55"/>
        <v>0</v>
      </c>
      <c r="T62" s="291"/>
      <c r="U62" s="292"/>
      <c r="V62" s="292"/>
      <c r="W62" s="306">
        <f t="shared" si="56"/>
        <v>0</v>
      </c>
      <c r="X62" s="281"/>
      <c r="Y62" s="282"/>
      <c r="Z62" s="282"/>
      <c r="AA62" s="546">
        <f t="shared" si="57"/>
        <v>0</v>
      </c>
      <c r="AB62" s="1581"/>
      <c r="AC62" s="1582"/>
      <c r="AD62" s="1582"/>
      <c r="AE62" s="306">
        <f t="shared" si="17"/>
        <v>0</v>
      </c>
      <c r="AF62" s="291"/>
      <c r="AG62" s="292"/>
      <c r="AH62" s="292"/>
      <c r="AI62" s="306">
        <f t="shared" si="18"/>
        <v>0</v>
      </c>
      <c r="AJ62" s="1609"/>
      <c r="AK62" s="1610"/>
      <c r="AL62" s="1610"/>
      <c r="AM62" s="306">
        <f t="shared" si="19"/>
        <v>0</v>
      </c>
      <c r="AN62" s="1632">
        <v>0</v>
      </c>
      <c r="AO62" s="1633">
        <v>2</v>
      </c>
      <c r="AP62" s="1633">
        <v>2</v>
      </c>
      <c r="AQ62" s="306">
        <f t="shared" si="20"/>
        <v>1</v>
      </c>
      <c r="AR62" s="1644"/>
      <c r="AS62" s="1645"/>
      <c r="AT62" s="1645"/>
      <c r="AU62" s="306">
        <f t="shared" si="21"/>
        <v>0</v>
      </c>
      <c r="AV62" s="595"/>
      <c r="AW62" s="592"/>
      <c r="AX62" s="592"/>
      <c r="AY62" s="596">
        <f t="shared" si="22"/>
        <v>0</v>
      </c>
      <c r="AZ62" s="461">
        <f t="shared" si="46"/>
        <v>0</v>
      </c>
      <c r="BA62" s="452">
        <f t="shared" si="47"/>
        <v>2</v>
      </c>
      <c r="BB62" s="469">
        <f t="shared" si="3"/>
        <v>2</v>
      </c>
      <c r="BC62" s="457">
        <f t="shared" si="14"/>
        <v>0.16666666666666666</v>
      </c>
      <c r="BD62" s="462">
        <f t="shared" si="58"/>
        <v>0.14714714714714713</v>
      </c>
      <c r="BE62" s="463">
        <f t="shared" si="59"/>
        <v>0.29323808819333635</v>
      </c>
      <c r="BF62" s="464">
        <f t="shared" si="60"/>
        <v>0.99999999999999944</v>
      </c>
      <c r="BG62" s="463">
        <f t="shared" si="5"/>
        <v>1</v>
      </c>
      <c r="BH62" s="462">
        <f t="shared" si="61"/>
        <v>0.23126602794053733</v>
      </c>
    </row>
    <row r="63" spans="1:60" ht="16.5" customHeight="1" x14ac:dyDescent="0.25">
      <c r="A63" s="19">
        <v>14</v>
      </c>
      <c r="B63" s="16">
        <v>40730</v>
      </c>
      <c r="C63" s="21" t="s">
        <v>38</v>
      </c>
      <c r="D63" s="1566"/>
      <c r="E63" s="1567"/>
      <c r="F63" s="1567"/>
      <c r="G63" s="306">
        <f t="shared" si="53"/>
        <v>0</v>
      </c>
      <c r="H63" s="595"/>
      <c r="I63" s="592"/>
      <c r="J63" s="592"/>
      <c r="K63" s="596">
        <f t="shared" si="16"/>
        <v>0</v>
      </c>
      <c r="L63" s="595"/>
      <c r="M63" s="592"/>
      <c r="N63" s="592"/>
      <c r="O63" s="596">
        <f t="shared" si="54"/>
        <v>0</v>
      </c>
      <c r="P63" s="682"/>
      <c r="Q63" s="683"/>
      <c r="R63" s="683"/>
      <c r="S63" s="685">
        <f t="shared" si="55"/>
        <v>0</v>
      </c>
      <c r="T63" s="291"/>
      <c r="U63" s="292"/>
      <c r="V63" s="292"/>
      <c r="W63" s="306">
        <f t="shared" si="56"/>
        <v>0</v>
      </c>
      <c r="X63" s="281"/>
      <c r="Y63" s="282"/>
      <c r="Z63" s="282"/>
      <c r="AA63" s="546">
        <f t="shared" si="57"/>
        <v>0</v>
      </c>
      <c r="AB63" s="1581"/>
      <c r="AC63" s="1582"/>
      <c r="AD63" s="1582"/>
      <c r="AE63" s="306">
        <f t="shared" si="17"/>
        <v>0</v>
      </c>
      <c r="AF63" s="291"/>
      <c r="AG63" s="292"/>
      <c r="AH63" s="292"/>
      <c r="AI63" s="306">
        <f t="shared" si="18"/>
        <v>0</v>
      </c>
      <c r="AJ63" s="1609"/>
      <c r="AK63" s="1610"/>
      <c r="AL63" s="1610"/>
      <c r="AM63" s="306">
        <f t="shared" si="19"/>
        <v>0</v>
      </c>
      <c r="AN63" s="1632"/>
      <c r="AO63" s="1633"/>
      <c r="AP63" s="1633"/>
      <c r="AQ63" s="306">
        <f t="shared" si="20"/>
        <v>0</v>
      </c>
      <c r="AR63" s="1644"/>
      <c r="AS63" s="1645"/>
      <c r="AT63" s="1645"/>
      <c r="AU63" s="306">
        <f t="shared" si="21"/>
        <v>0</v>
      </c>
      <c r="AV63" s="595"/>
      <c r="AW63" s="592"/>
      <c r="AX63" s="592"/>
      <c r="AY63" s="596">
        <f t="shared" si="22"/>
        <v>0</v>
      </c>
      <c r="AZ63" s="461">
        <f t="shared" si="46"/>
        <v>0</v>
      </c>
      <c r="BA63" s="452">
        <f t="shared" si="47"/>
        <v>0</v>
      </c>
      <c r="BB63" s="453">
        <f>F63+J63+N63+R63+V63+Z63+AD63+AH63+AL63+AP63+AT63+AX63+0.001</f>
        <v>1E-3</v>
      </c>
      <c r="BC63" s="457">
        <f t="shared" si="14"/>
        <v>0</v>
      </c>
      <c r="BD63" s="462">
        <f t="shared" si="58"/>
        <v>0.14714714714714713</v>
      </c>
      <c r="BE63" s="463">
        <f t="shared" si="59"/>
        <v>1.4661904409666817E-4</v>
      </c>
      <c r="BF63" s="464">
        <f t="shared" si="60"/>
        <v>0.99999999999999944</v>
      </c>
      <c r="BG63" s="463">
        <f t="shared" si="5"/>
        <v>0</v>
      </c>
      <c r="BH63" s="462">
        <f t="shared" si="61"/>
        <v>0.23126602794053733</v>
      </c>
    </row>
    <row r="64" spans="1:60" ht="16.5" customHeight="1" x14ac:dyDescent="0.25">
      <c r="A64" s="19">
        <v>15</v>
      </c>
      <c r="B64" s="16">
        <v>40820</v>
      </c>
      <c r="C64" s="21" t="s">
        <v>39</v>
      </c>
      <c r="D64" s="1566"/>
      <c r="E64" s="1567"/>
      <c r="F64" s="1567"/>
      <c r="G64" s="306">
        <f t="shared" si="53"/>
        <v>0</v>
      </c>
      <c r="H64" s="595"/>
      <c r="I64" s="592"/>
      <c r="J64" s="592"/>
      <c r="K64" s="596">
        <f t="shared" si="16"/>
        <v>0</v>
      </c>
      <c r="L64" s="595"/>
      <c r="M64" s="592"/>
      <c r="N64" s="592"/>
      <c r="O64" s="596">
        <f t="shared" si="54"/>
        <v>0</v>
      </c>
      <c r="P64" s="682"/>
      <c r="Q64" s="683"/>
      <c r="R64" s="683"/>
      <c r="S64" s="685">
        <f t="shared" si="55"/>
        <v>0</v>
      </c>
      <c r="T64" s="291"/>
      <c r="U64" s="292"/>
      <c r="V64" s="292"/>
      <c r="W64" s="306">
        <f t="shared" si="56"/>
        <v>0</v>
      </c>
      <c r="X64" s="281"/>
      <c r="Y64" s="282"/>
      <c r="Z64" s="282"/>
      <c r="AA64" s="546">
        <f t="shared" si="57"/>
        <v>0</v>
      </c>
      <c r="AB64" s="1581"/>
      <c r="AC64" s="1582"/>
      <c r="AD64" s="1582"/>
      <c r="AE64" s="306">
        <f t="shared" si="17"/>
        <v>0</v>
      </c>
      <c r="AF64" s="291"/>
      <c r="AG64" s="292"/>
      <c r="AH64" s="292"/>
      <c r="AI64" s="306">
        <f t="shared" si="18"/>
        <v>0</v>
      </c>
      <c r="AJ64" s="1609"/>
      <c r="AK64" s="1610"/>
      <c r="AL64" s="1610"/>
      <c r="AM64" s="306">
        <f t="shared" si="19"/>
        <v>0</v>
      </c>
      <c r="AN64" s="1632"/>
      <c r="AO64" s="1633"/>
      <c r="AP64" s="1633"/>
      <c r="AQ64" s="306">
        <f t="shared" si="20"/>
        <v>0</v>
      </c>
      <c r="AR64" s="1644"/>
      <c r="AS64" s="1645"/>
      <c r="AT64" s="1645"/>
      <c r="AU64" s="306">
        <f t="shared" si="21"/>
        <v>0</v>
      </c>
      <c r="AV64" s="595"/>
      <c r="AW64" s="592"/>
      <c r="AX64" s="592"/>
      <c r="AY64" s="596">
        <f t="shared" si="22"/>
        <v>0</v>
      </c>
      <c r="AZ64" s="461">
        <f t="shared" si="46"/>
        <v>0</v>
      </c>
      <c r="BA64" s="470">
        <f t="shared" si="47"/>
        <v>0</v>
      </c>
      <c r="BB64" s="469">
        <f>F64+J64+N64+R64+V64+Z64+AD64+AH64+AL64+AP64+AT64+AX64+0.001</f>
        <v>1E-3</v>
      </c>
      <c r="BC64" s="457">
        <f t="shared" si="14"/>
        <v>0</v>
      </c>
      <c r="BD64" s="462">
        <f t="shared" si="58"/>
        <v>0.14714714714714713</v>
      </c>
      <c r="BE64" s="463">
        <f t="shared" si="59"/>
        <v>1.4661904409666817E-4</v>
      </c>
      <c r="BF64" s="464">
        <f t="shared" si="60"/>
        <v>0.99999999999999944</v>
      </c>
      <c r="BG64" s="463">
        <f t="shared" si="5"/>
        <v>0</v>
      </c>
      <c r="BH64" s="462">
        <f t="shared" si="61"/>
        <v>0.23126602794053733</v>
      </c>
    </row>
    <row r="65" spans="1:60" ht="16.5" customHeight="1" x14ac:dyDescent="0.25">
      <c r="A65" s="19">
        <v>16</v>
      </c>
      <c r="B65" s="16">
        <v>40840</v>
      </c>
      <c r="C65" s="21" t="s">
        <v>40</v>
      </c>
      <c r="D65" s="1566"/>
      <c r="E65" s="1567"/>
      <c r="F65" s="1567"/>
      <c r="G65" s="306">
        <f t="shared" si="53"/>
        <v>0</v>
      </c>
      <c r="H65" s="595"/>
      <c r="I65" s="592"/>
      <c r="J65" s="592"/>
      <c r="K65" s="596">
        <f t="shared" si="16"/>
        <v>0</v>
      </c>
      <c r="L65" s="595"/>
      <c r="M65" s="592"/>
      <c r="N65" s="592"/>
      <c r="O65" s="596">
        <f t="shared" si="54"/>
        <v>0</v>
      </c>
      <c r="P65" s="682"/>
      <c r="Q65" s="683"/>
      <c r="R65" s="683"/>
      <c r="S65" s="685">
        <f t="shared" si="55"/>
        <v>0</v>
      </c>
      <c r="T65" s="291"/>
      <c r="U65" s="292"/>
      <c r="V65" s="292"/>
      <c r="W65" s="306">
        <f t="shared" si="56"/>
        <v>0</v>
      </c>
      <c r="X65" s="281"/>
      <c r="Y65" s="282"/>
      <c r="Z65" s="282"/>
      <c r="AA65" s="546">
        <f t="shared" si="57"/>
        <v>0</v>
      </c>
      <c r="AB65" s="1581"/>
      <c r="AC65" s="1582"/>
      <c r="AD65" s="1582"/>
      <c r="AE65" s="306">
        <f t="shared" si="17"/>
        <v>0</v>
      </c>
      <c r="AF65" s="291"/>
      <c r="AG65" s="292"/>
      <c r="AH65" s="292"/>
      <c r="AI65" s="306">
        <f t="shared" si="18"/>
        <v>0</v>
      </c>
      <c r="AJ65" s="1609"/>
      <c r="AK65" s="1610"/>
      <c r="AL65" s="1610"/>
      <c r="AM65" s="306">
        <f t="shared" si="19"/>
        <v>0</v>
      </c>
      <c r="AN65" s="1632"/>
      <c r="AO65" s="1633"/>
      <c r="AP65" s="1633"/>
      <c r="AQ65" s="306">
        <f t="shared" si="20"/>
        <v>0</v>
      </c>
      <c r="AR65" s="1644"/>
      <c r="AS65" s="1645"/>
      <c r="AT65" s="1645"/>
      <c r="AU65" s="306">
        <f t="shared" si="21"/>
        <v>0</v>
      </c>
      <c r="AV65" s="595"/>
      <c r="AW65" s="592"/>
      <c r="AX65" s="592"/>
      <c r="AY65" s="596">
        <f t="shared" si="22"/>
        <v>0</v>
      </c>
      <c r="AZ65" s="461">
        <f t="shared" si="46"/>
        <v>0</v>
      </c>
      <c r="BA65" s="470">
        <f t="shared" si="47"/>
        <v>0</v>
      </c>
      <c r="BB65" s="453">
        <f>F65+J65+N65+R65+V65+Z65+AD65+AH65+AL65+AP65+AT65+AX65+0.001</f>
        <v>1E-3</v>
      </c>
      <c r="BC65" s="457">
        <f t="shared" si="14"/>
        <v>0</v>
      </c>
      <c r="BD65" s="462">
        <f t="shared" si="58"/>
        <v>0.14714714714714713</v>
      </c>
      <c r="BE65" s="463">
        <f t="shared" si="59"/>
        <v>1.4661904409666817E-4</v>
      </c>
      <c r="BF65" s="464">
        <f t="shared" si="60"/>
        <v>0.99999999999999944</v>
      </c>
      <c r="BG65" s="463">
        <f t="shared" si="5"/>
        <v>0</v>
      </c>
      <c r="BH65" s="462">
        <f t="shared" si="61"/>
        <v>0.23126602794053733</v>
      </c>
    </row>
    <row r="66" spans="1:60" ht="16.5" customHeight="1" x14ac:dyDescent="0.25">
      <c r="A66" s="19">
        <v>17</v>
      </c>
      <c r="B66" s="16">
        <v>40950</v>
      </c>
      <c r="C66" s="21" t="s">
        <v>14</v>
      </c>
      <c r="D66" s="1566"/>
      <c r="E66" s="1567"/>
      <c r="F66" s="1567"/>
      <c r="G66" s="306">
        <f t="shared" si="53"/>
        <v>0</v>
      </c>
      <c r="H66" s="595"/>
      <c r="I66" s="592"/>
      <c r="J66" s="592"/>
      <c r="K66" s="596">
        <f t="shared" si="16"/>
        <v>0</v>
      </c>
      <c r="L66" s="595"/>
      <c r="M66" s="592"/>
      <c r="N66" s="592"/>
      <c r="O66" s="596">
        <f t="shared" si="54"/>
        <v>0</v>
      </c>
      <c r="P66" s="682"/>
      <c r="Q66" s="683"/>
      <c r="R66" s="683"/>
      <c r="S66" s="685">
        <f t="shared" si="55"/>
        <v>0</v>
      </c>
      <c r="T66" s="291"/>
      <c r="U66" s="292"/>
      <c r="V66" s="292"/>
      <c r="W66" s="306">
        <f t="shared" si="56"/>
        <v>0</v>
      </c>
      <c r="X66" s="281"/>
      <c r="Y66" s="282"/>
      <c r="Z66" s="282"/>
      <c r="AA66" s="546">
        <f t="shared" si="57"/>
        <v>0</v>
      </c>
      <c r="AB66" s="1581"/>
      <c r="AC66" s="1582"/>
      <c r="AD66" s="1582"/>
      <c r="AE66" s="306">
        <f t="shared" si="17"/>
        <v>0</v>
      </c>
      <c r="AF66" s="291"/>
      <c r="AG66" s="292"/>
      <c r="AH66" s="292"/>
      <c r="AI66" s="306">
        <f t="shared" si="18"/>
        <v>0</v>
      </c>
      <c r="AJ66" s="1609"/>
      <c r="AK66" s="1610"/>
      <c r="AL66" s="1610"/>
      <c r="AM66" s="306">
        <f t="shared" si="19"/>
        <v>0</v>
      </c>
      <c r="AN66" s="1632"/>
      <c r="AO66" s="1633"/>
      <c r="AP66" s="1633"/>
      <c r="AQ66" s="306">
        <f t="shared" si="20"/>
        <v>0</v>
      </c>
      <c r="AR66" s="1644"/>
      <c r="AS66" s="1645"/>
      <c r="AT66" s="1645"/>
      <c r="AU66" s="306">
        <f t="shared" si="21"/>
        <v>0</v>
      </c>
      <c r="AV66" s="595"/>
      <c r="AW66" s="592"/>
      <c r="AX66" s="592"/>
      <c r="AY66" s="596">
        <f t="shared" si="22"/>
        <v>0</v>
      </c>
      <c r="AZ66" s="461">
        <f t="shared" si="46"/>
        <v>0</v>
      </c>
      <c r="BA66" s="470">
        <f t="shared" si="47"/>
        <v>0</v>
      </c>
      <c r="BB66" s="469">
        <f t="shared" ref="BB66:BB68" si="63">F66+J66+N66+R66+V66+Z66+AD66+AH66+AL66+AP66+AT66+AX66+0.001</f>
        <v>1E-3</v>
      </c>
      <c r="BC66" s="457">
        <f t="shared" si="14"/>
        <v>0</v>
      </c>
      <c r="BD66" s="462">
        <f t="shared" si="58"/>
        <v>0.14714714714714713</v>
      </c>
      <c r="BE66" s="463">
        <f t="shared" si="59"/>
        <v>1.4661904409666817E-4</v>
      </c>
      <c r="BF66" s="464">
        <f t="shared" si="60"/>
        <v>0.99999999999999944</v>
      </c>
      <c r="BG66" s="463">
        <f t="shared" si="5"/>
        <v>0</v>
      </c>
      <c r="BH66" s="462">
        <f t="shared" si="61"/>
        <v>0.23126602794053733</v>
      </c>
    </row>
    <row r="67" spans="1:60" ht="16.5" customHeight="1" x14ac:dyDescent="0.25">
      <c r="A67" s="19">
        <v>18</v>
      </c>
      <c r="B67" s="17">
        <v>40990</v>
      </c>
      <c r="C67" s="2" t="s">
        <v>41</v>
      </c>
      <c r="D67" s="1566"/>
      <c r="E67" s="1567"/>
      <c r="F67" s="1567"/>
      <c r="G67" s="306">
        <f>IF(F67&gt;0,1,0)</f>
        <v>0</v>
      </c>
      <c r="H67" s="595"/>
      <c r="I67" s="592"/>
      <c r="J67" s="592"/>
      <c r="K67" s="596">
        <f>IF(J67&gt;0,1,0)</f>
        <v>0</v>
      </c>
      <c r="L67" s="595"/>
      <c r="M67" s="592"/>
      <c r="N67" s="592"/>
      <c r="O67" s="596">
        <f t="shared" si="54"/>
        <v>0</v>
      </c>
      <c r="P67" s="682"/>
      <c r="Q67" s="683"/>
      <c r="R67" s="683"/>
      <c r="S67" s="685">
        <f t="shared" si="55"/>
        <v>0</v>
      </c>
      <c r="T67" s="291"/>
      <c r="U67" s="292"/>
      <c r="V67" s="292"/>
      <c r="W67" s="306">
        <f t="shared" si="56"/>
        <v>0</v>
      </c>
      <c r="X67" s="281"/>
      <c r="Y67" s="282"/>
      <c r="Z67" s="282"/>
      <c r="AA67" s="546">
        <f t="shared" si="57"/>
        <v>0</v>
      </c>
      <c r="AB67" s="1581"/>
      <c r="AC67" s="1582"/>
      <c r="AD67" s="1582"/>
      <c r="AE67" s="306">
        <f>IF(AD67&gt;0,1,0)</f>
        <v>0</v>
      </c>
      <c r="AF67" s="291"/>
      <c r="AG67" s="292"/>
      <c r="AH67" s="292"/>
      <c r="AI67" s="306">
        <f>IF(AH67&gt;0,1,0)</f>
        <v>0</v>
      </c>
      <c r="AJ67" s="1609"/>
      <c r="AK67" s="1610"/>
      <c r="AL67" s="1610"/>
      <c r="AM67" s="306">
        <f>IF(AL67&gt;0,1,0)</f>
        <v>0</v>
      </c>
      <c r="AN67" s="1632"/>
      <c r="AO67" s="1633"/>
      <c r="AP67" s="1633"/>
      <c r="AQ67" s="306">
        <f>IF(AP67&gt;0,1,0)</f>
        <v>0</v>
      </c>
      <c r="AR67" s="1644"/>
      <c r="AS67" s="1645"/>
      <c r="AT67" s="1645"/>
      <c r="AU67" s="306">
        <f>IF(AT67&gt;0,1,0)</f>
        <v>0</v>
      </c>
      <c r="AV67" s="595"/>
      <c r="AW67" s="592"/>
      <c r="AX67" s="592"/>
      <c r="AY67" s="596">
        <f>IF(AX67&gt;0,1,0)</f>
        <v>0</v>
      </c>
      <c r="AZ67" s="461">
        <f t="shared" ref="AZ67:AZ95" si="64">D67+H67+L67+P67+T67+X67+AB67+AF67+AJ67+AN67+AR67+AV67</f>
        <v>0</v>
      </c>
      <c r="BA67" s="470">
        <f t="shared" ref="BA67:BA95" si="65">E67+I67+M67+Q67+U67+Y67+AC67+AG67+AK67+AO67+AS67+AW67</f>
        <v>0</v>
      </c>
      <c r="BB67" s="453">
        <f t="shared" si="63"/>
        <v>1E-3</v>
      </c>
      <c r="BC67" s="457">
        <f t="shared" si="14"/>
        <v>0</v>
      </c>
      <c r="BD67" s="466">
        <f t="shared" si="58"/>
        <v>0.14714714714714713</v>
      </c>
      <c r="BE67" s="467">
        <f t="shared" si="59"/>
        <v>1.4661904409666817E-4</v>
      </c>
      <c r="BF67" s="468">
        <f t="shared" si="60"/>
        <v>0.99999999999999944</v>
      </c>
      <c r="BG67" s="467">
        <f>(AZ67+BA67)/BB67</f>
        <v>0</v>
      </c>
      <c r="BH67" s="466">
        <f t="shared" si="61"/>
        <v>0.23126602794053733</v>
      </c>
    </row>
    <row r="68" spans="1:60" ht="16.5" customHeight="1" thickBot="1" x14ac:dyDescent="0.3">
      <c r="A68" s="19">
        <v>19</v>
      </c>
      <c r="B68" s="16">
        <v>40133</v>
      </c>
      <c r="C68" s="21" t="s">
        <v>42</v>
      </c>
      <c r="D68" s="1566"/>
      <c r="E68" s="1567"/>
      <c r="F68" s="1567"/>
      <c r="G68" s="306">
        <f>IF(F68&gt;0,1,0)</f>
        <v>0</v>
      </c>
      <c r="H68" s="595"/>
      <c r="I68" s="592"/>
      <c r="J68" s="592"/>
      <c r="K68" s="596">
        <f>IF(J68&gt;0,1,0)</f>
        <v>0</v>
      </c>
      <c r="L68" s="595"/>
      <c r="M68" s="592"/>
      <c r="N68" s="592"/>
      <c r="O68" s="596">
        <f t="shared" si="54"/>
        <v>0</v>
      </c>
      <c r="P68" s="682"/>
      <c r="Q68" s="683"/>
      <c r="R68" s="683"/>
      <c r="S68" s="685">
        <f t="shared" si="55"/>
        <v>0</v>
      </c>
      <c r="T68" s="291"/>
      <c r="U68" s="292"/>
      <c r="V68" s="292"/>
      <c r="W68" s="306">
        <f t="shared" si="56"/>
        <v>0</v>
      </c>
      <c r="X68" s="281"/>
      <c r="Y68" s="282"/>
      <c r="Z68" s="282"/>
      <c r="AA68" s="546">
        <f t="shared" si="57"/>
        <v>0</v>
      </c>
      <c r="AB68" s="1581"/>
      <c r="AC68" s="1582"/>
      <c r="AD68" s="1582"/>
      <c r="AE68" s="306">
        <f>IF(AD68&gt;0,1,0)</f>
        <v>0</v>
      </c>
      <c r="AF68" s="291"/>
      <c r="AG68" s="292"/>
      <c r="AH68" s="292"/>
      <c r="AI68" s="306">
        <f>IF(AH68&gt;0,1,0)</f>
        <v>0</v>
      </c>
      <c r="AJ68" s="1609"/>
      <c r="AK68" s="1610"/>
      <c r="AL68" s="1610"/>
      <c r="AM68" s="306">
        <f>IF(AL68&gt;0,1,0)</f>
        <v>0</v>
      </c>
      <c r="AN68" s="1632"/>
      <c r="AO68" s="1633"/>
      <c r="AP68" s="1633"/>
      <c r="AQ68" s="306">
        <f>IF(AP68&gt;0,1,0)</f>
        <v>0</v>
      </c>
      <c r="AR68" s="1644"/>
      <c r="AS68" s="1645"/>
      <c r="AT68" s="1645"/>
      <c r="AU68" s="306">
        <f>IF(AT68&gt;0,1,0)</f>
        <v>0</v>
      </c>
      <c r="AV68" s="595"/>
      <c r="AW68" s="592"/>
      <c r="AX68" s="592"/>
      <c r="AY68" s="596">
        <f>IF(AX68&gt;0,1,0)</f>
        <v>0</v>
      </c>
      <c r="AZ68" s="471">
        <f t="shared" si="64"/>
        <v>0</v>
      </c>
      <c r="BA68" s="472">
        <f t="shared" si="65"/>
        <v>0</v>
      </c>
      <c r="BB68" s="473">
        <f t="shared" si="63"/>
        <v>1E-3</v>
      </c>
      <c r="BC68" s="457">
        <f t="shared" si="14"/>
        <v>0</v>
      </c>
      <c r="BD68" s="466">
        <f t="shared" si="58"/>
        <v>0.14714714714714713</v>
      </c>
      <c r="BE68" s="463">
        <f t="shared" si="59"/>
        <v>1.4661904409666817E-4</v>
      </c>
      <c r="BF68" s="464">
        <f t="shared" si="60"/>
        <v>0.99999999999999944</v>
      </c>
      <c r="BG68" s="463">
        <f>(AZ68+BA68)/BB68</f>
        <v>0</v>
      </c>
      <c r="BH68" s="462">
        <f t="shared" si="61"/>
        <v>0.23126602794053733</v>
      </c>
    </row>
    <row r="69" spans="1:60" ht="16.5" customHeight="1" thickBot="1" x14ac:dyDescent="0.3">
      <c r="A69" s="24"/>
      <c r="B69" s="47"/>
      <c r="C69" s="365" t="s">
        <v>43</v>
      </c>
      <c r="D69" s="210">
        <f t="shared" ref="D69:S69" si="66">SUM(D70:D82)</f>
        <v>0</v>
      </c>
      <c r="E69" s="212">
        <f t="shared" si="66"/>
        <v>0</v>
      </c>
      <c r="F69" s="212">
        <f t="shared" si="66"/>
        <v>0</v>
      </c>
      <c r="G69" s="222">
        <f t="shared" si="66"/>
        <v>0</v>
      </c>
      <c r="H69" s="615">
        <f t="shared" si="66"/>
        <v>0</v>
      </c>
      <c r="I69" s="616">
        <f t="shared" si="66"/>
        <v>0</v>
      </c>
      <c r="J69" s="616">
        <f t="shared" si="66"/>
        <v>0</v>
      </c>
      <c r="K69" s="617">
        <f t="shared" si="66"/>
        <v>0</v>
      </c>
      <c r="L69" s="615">
        <f t="shared" si="66"/>
        <v>0</v>
      </c>
      <c r="M69" s="616">
        <f t="shared" si="66"/>
        <v>0</v>
      </c>
      <c r="N69" s="616">
        <f t="shared" si="66"/>
        <v>0</v>
      </c>
      <c r="O69" s="617">
        <f t="shared" si="66"/>
        <v>0</v>
      </c>
      <c r="P69" s="679">
        <f t="shared" si="66"/>
        <v>0</v>
      </c>
      <c r="Q69" s="680">
        <f t="shared" si="66"/>
        <v>0</v>
      </c>
      <c r="R69" s="680">
        <f t="shared" si="66"/>
        <v>0</v>
      </c>
      <c r="S69" s="686">
        <f t="shared" si="66"/>
        <v>0</v>
      </c>
      <c r="T69" s="210">
        <v>0</v>
      </c>
      <c r="U69" s="212">
        <v>0</v>
      </c>
      <c r="V69" s="212">
        <v>0</v>
      </c>
      <c r="W69" s="222">
        <f t="shared" ref="W69:AY69" si="67">SUM(W70:W82)</f>
        <v>0</v>
      </c>
      <c r="X69" s="210">
        <f t="shared" si="67"/>
        <v>0</v>
      </c>
      <c r="Y69" s="212">
        <f t="shared" si="67"/>
        <v>0</v>
      </c>
      <c r="Z69" s="212">
        <f t="shared" si="67"/>
        <v>0</v>
      </c>
      <c r="AA69" s="222">
        <f t="shared" si="67"/>
        <v>0</v>
      </c>
      <c r="AB69" s="367">
        <f t="shared" si="67"/>
        <v>0</v>
      </c>
      <c r="AC69" s="368">
        <f t="shared" si="67"/>
        <v>1</v>
      </c>
      <c r="AD69" s="368">
        <f t="shared" si="67"/>
        <v>1</v>
      </c>
      <c r="AE69" s="369">
        <f t="shared" si="67"/>
        <v>1</v>
      </c>
      <c r="AF69" s="210">
        <f t="shared" si="67"/>
        <v>0</v>
      </c>
      <c r="AG69" s="212">
        <f t="shared" si="67"/>
        <v>0</v>
      </c>
      <c r="AH69" s="212">
        <f t="shared" si="67"/>
        <v>0</v>
      </c>
      <c r="AI69" s="222">
        <f t="shared" si="67"/>
        <v>0</v>
      </c>
      <c r="AJ69" s="210">
        <f t="shared" si="67"/>
        <v>0</v>
      </c>
      <c r="AK69" s="212">
        <f t="shared" si="67"/>
        <v>0</v>
      </c>
      <c r="AL69" s="212">
        <f t="shared" si="67"/>
        <v>1</v>
      </c>
      <c r="AM69" s="222">
        <f t="shared" si="67"/>
        <v>1</v>
      </c>
      <c r="AN69" s="367">
        <f t="shared" si="67"/>
        <v>0</v>
      </c>
      <c r="AO69" s="368">
        <f t="shared" si="67"/>
        <v>0</v>
      </c>
      <c r="AP69" s="368">
        <f t="shared" si="67"/>
        <v>0</v>
      </c>
      <c r="AQ69" s="369">
        <f t="shared" si="67"/>
        <v>0</v>
      </c>
      <c r="AR69" s="210">
        <f t="shared" si="67"/>
        <v>0</v>
      </c>
      <c r="AS69" s="212">
        <f t="shared" si="67"/>
        <v>0</v>
      </c>
      <c r="AT69" s="212">
        <f t="shared" si="67"/>
        <v>0</v>
      </c>
      <c r="AU69" s="222">
        <f t="shared" si="67"/>
        <v>0</v>
      </c>
      <c r="AV69" s="615">
        <f t="shared" si="67"/>
        <v>0</v>
      </c>
      <c r="AW69" s="616">
        <f t="shared" si="67"/>
        <v>0</v>
      </c>
      <c r="AX69" s="616">
        <f t="shared" si="67"/>
        <v>0</v>
      </c>
      <c r="AY69" s="617">
        <f t="shared" si="67"/>
        <v>0</v>
      </c>
      <c r="AZ69" s="32">
        <f t="shared" si="64"/>
        <v>0</v>
      </c>
      <c r="BA69" s="33">
        <f t="shared" si="65"/>
        <v>1</v>
      </c>
      <c r="BB69" s="206">
        <f t="shared" ref="BB69:BB112" si="68">F69+J69+N69+R69+V69+Z69+AD69+AH69+AL69+AP69+AT69+AX69</f>
        <v>2</v>
      </c>
      <c r="BC69" s="188">
        <f>(G69+K69+O69+S69+W69+AA69+AE69+AI69+AM69+AQ69+AU69+AY69)/$B$2/A78</f>
        <v>3.7037037037037035E-2</v>
      </c>
      <c r="BD69" s="99"/>
      <c r="BE69" s="69">
        <f>BB69/$BB$125/A82</f>
        <v>2.2556776014872028E-2</v>
      </c>
      <c r="BF69" s="74"/>
      <c r="BG69" s="69">
        <f t="shared" ref="BG69:BG122" si="69">(AZ69+BA69)/BB69</f>
        <v>0.5</v>
      </c>
      <c r="BH69" s="99"/>
    </row>
    <row r="70" spans="1:60" ht="16.5" customHeight="1" x14ac:dyDescent="0.25">
      <c r="A70" s="19">
        <v>1</v>
      </c>
      <c r="B70" s="16">
        <v>50040</v>
      </c>
      <c r="C70" s="21" t="s">
        <v>106</v>
      </c>
      <c r="D70" s="291"/>
      <c r="E70" s="292"/>
      <c r="F70" s="292"/>
      <c r="G70" s="293">
        <f>IF(F70&gt;0,1,0)</f>
        <v>0</v>
      </c>
      <c r="H70" s="595"/>
      <c r="I70" s="592"/>
      <c r="J70" s="592"/>
      <c r="K70" s="618">
        <f>IF(J70&gt;0,1,0)</f>
        <v>0</v>
      </c>
      <c r="L70" s="595"/>
      <c r="M70" s="592"/>
      <c r="N70" s="592"/>
      <c r="O70" s="618">
        <f t="shared" ref="O70:O82" si="70">IF(N70&gt;0,1,0)</f>
        <v>0</v>
      </c>
      <c r="P70" s="682"/>
      <c r="Q70" s="683"/>
      <c r="R70" s="683"/>
      <c r="S70" s="684">
        <f>IF(R70&gt;0,1,0)</f>
        <v>0</v>
      </c>
      <c r="T70" s="291"/>
      <c r="U70" s="292"/>
      <c r="V70" s="292"/>
      <c r="W70" s="293">
        <f t="shared" ref="W70:W82" si="71">IF(V70&gt;0,1,0)</f>
        <v>0</v>
      </c>
      <c r="X70" s="281"/>
      <c r="Y70" s="282"/>
      <c r="Z70" s="282"/>
      <c r="AA70" s="545">
        <f t="shared" ref="AA70:AA82" si="72">IF(Z70&gt;0,1,0)</f>
        <v>0</v>
      </c>
      <c r="AB70" s="1583">
        <v>0</v>
      </c>
      <c r="AC70" s="1584">
        <v>1</v>
      </c>
      <c r="AD70" s="1584">
        <v>1</v>
      </c>
      <c r="AE70" s="293">
        <f>IF(AD70&gt;0,1,0)</f>
        <v>1</v>
      </c>
      <c r="AF70" s="1601"/>
      <c r="AG70" s="1602"/>
      <c r="AH70" s="1602"/>
      <c r="AI70" s="293">
        <f>IF(AH70&gt;0,1,0)</f>
        <v>0</v>
      </c>
      <c r="AJ70" s="1611"/>
      <c r="AK70" s="1612"/>
      <c r="AL70" s="1612"/>
      <c r="AM70" s="293">
        <f>IF(AL70&gt;0,1,0)</f>
        <v>0</v>
      </c>
      <c r="AN70" s="291"/>
      <c r="AO70" s="292"/>
      <c r="AP70" s="292"/>
      <c r="AQ70" s="293">
        <f>IF(AP70&gt;0,1,0)</f>
        <v>0</v>
      </c>
      <c r="AR70" s="291"/>
      <c r="AS70" s="292"/>
      <c r="AT70" s="292"/>
      <c r="AU70" s="293">
        <f>IF(AT70&gt;0,1,0)</f>
        <v>0</v>
      </c>
      <c r="AV70" s="595"/>
      <c r="AW70" s="592"/>
      <c r="AX70" s="592"/>
      <c r="AY70" s="618">
        <f>IF(AX70&gt;0,1,0)</f>
        <v>0</v>
      </c>
      <c r="AZ70" s="454">
        <f t="shared" si="64"/>
        <v>0</v>
      </c>
      <c r="BA70" s="455">
        <f t="shared" si="65"/>
        <v>1</v>
      </c>
      <c r="BB70" s="456">
        <f t="shared" si="68"/>
        <v>1</v>
      </c>
      <c r="BC70" s="457">
        <f t="shared" si="14"/>
        <v>0.16666666666666666</v>
      </c>
      <c r="BD70" s="458">
        <f t="shared" ref="BD70:BD82" si="73">$BC$125</f>
        <v>0.14714714714714713</v>
      </c>
      <c r="BE70" s="459">
        <f t="shared" ref="BE70:BE82" si="74">BB70/$BB$125</f>
        <v>0.14661904409666818</v>
      </c>
      <c r="BF70" s="460">
        <f t="shared" ref="BF70:BF82" si="75">$BE$125</f>
        <v>0.99999999999999944</v>
      </c>
      <c r="BG70" s="459">
        <f>(AZ70+BA70)/BB70</f>
        <v>1</v>
      </c>
      <c r="BH70" s="458">
        <f t="shared" ref="BH70:BH82" si="76">$BG$125</f>
        <v>0.23126602794053733</v>
      </c>
    </row>
    <row r="71" spans="1:60" ht="16.5" customHeight="1" x14ac:dyDescent="0.25">
      <c r="A71" s="19">
        <v>2</v>
      </c>
      <c r="B71" s="16">
        <v>50003</v>
      </c>
      <c r="C71" s="21" t="s">
        <v>105</v>
      </c>
      <c r="D71" s="291"/>
      <c r="E71" s="292"/>
      <c r="F71" s="292"/>
      <c r="G71" s="306">
        <f>IF(F71&gt;0,1,0)</f>
        <v>0</v>
      </c>
      <c r="H71" s="595"/>
      <c r="I71" s="592"/>
      <c r="J71" s="592"/>
      <c r="K71" s="596">
        <f>IF(J71&gt;0,1,0)</f>
        <v>0</v>
      </c>
      <c r="L71" s="595"/>
      <c r="M71" s="592"/>
      <c r="N71" s="592"/>
      <c r="O71" s="596">
        <f t="shared" si="70"/>
        <v>0</v>
      </c>
      <c r="P71" s="682"/>
      <c r="Q71" s="683"/>
      <c r="R71" s="683"/>
      <c r="S71" s="685">
        <f>IF(R71&gt;0,1,0)</f>
        <v>0</v>
      </c>
      <c r="T71" s="291"/>
      <c r="U71" s="292"/>
      <c r="V71" s="292"/>
      <c r="W71" s="306">
        <f t="shared" si="71"/>
        <v>0</v>
      </c>
      <c r="X71" s="281"/>
      <c r="Y71" s="282"/>
      <c r="Z71" s="282"/>
      <c r="AA71" s="546">
        <f t="shared" si="72"/>
        <v>0</v>
      </c>
      <c r="AB71" s="1583"/>
      <c r="AC71" s="1584"/>
      <c r="AD71" s="1584"/>
      <c r="AE71" s="306">
        <f>IF(AD71&gt;0,1,0)</f>
        <v>0</v>
      </c>
      <c r="AF71" s="1601"/>
      <c r="AG71" s="1602"/>
      <c r="AH71" s="1602"/>
      <c r="AI71" s="306">
        <f>IF(AH71&gt;0,1,0)</f>
        <v>0</v>
      </c>
      <c r="AJ71" s="1611"/>
      <c r="AK71" s="1612"/>
      <c r="AL71" s="1612"/>
      <c r="AM71" s="306">
        <f>IF(AL71&gt;0,1,0)</f>
        <v>0</v>
      </c>
      <c r="AN71" s="291"/>
      <c r="AO71" s="292"/>
      <c r="AP71" s="292"/>
      <c r="AQ71" s="306">
        <f>IF(AP71&gt;0,1,0)</f>
        <v>0</v>
      </c>
      <c r="AR71" s="291"/>
      <c r="AS71" s="292"/>
      <c r="AT71" s="292"/>
      <c r="AU71" s="306">
        <f>IF(AT71&gt;0,1,0)</f>
        <v>0</v>
      </c>
      <c r="AV71" s="595"/>
      <c r="AW71" s="592"/>
      <c r="AX71" s="592"/>
      <c r="AY71" s="596">
        <f>IF(AX71&gt;0,1,0)</f>
        <v>0</v>
      </c>
      <c r="AZ71" s="461">
        <f t="shared" si="64"/>
        <v>0</v>
      </c>
      <c r="BA71" s="470">
        <f t="shared" si="65"/>
        <v>0</v>
      </c>
      <c r="BB71" s="465">
        <f t="shared" ref="BB71:BB81" si="77">F71+J71+N71+R71+V71+Z71+AD71+AH71+AL71+AP71+AT71+AX71+0.001</f>
        <v>1E-3</v>
      </c>
      <c r="BC71" s="457">
        <f t="shared" si="14"/>
        <v>0</v>
      </c>
      <c r="BD71" s="462">
        <f t="shared" si="73"/>
        <v>0.14714714714714713</v>
      </c>
      <c r="BE71" s="463">
        <f t="shared" si="74"/>
        <v>1.4661904409666817E-4</v>
      </c>
      <c r="BF71" s="464">
        <f t="shared" si="75"/>
        <v>0.99999999999999944</v>
      </c>
      <c r="BG71" s="463">
        <f>(AZ71+BA71)/BB71</f>
        <v>0</v>
      </c>
      <c r="BH71" s="462">
        <f t="shared" si="76"/>
        <v>0.23126602794053733</v>
      </c>
    </row>
    <row r="72" spans="1:60" ht="16.5" customHeight="1" x14ac:dyDescent="0.25">
      <c r="A72" s="19">
        <v>3</v>
      </c>
      <c r="B72" s="16">
        <v>50060</v>
      </c>
      <c r="C72" s="21" t="s">
        <v>44</v>
      </c>
      <c r="D72" s="291"/>
      <c r="E72" s="292"/>
      <c r="F72" s="292"/>
      <c r="G72" s="306">
        <f t="shared" ref="G72:G82" si="78">IF(F72&gt;0,1,0)</f>
        <v>0</v>
      </c>
      <c r="H72" s="595"/>
      <c r="I72" s="592"/>
      <c r="J72" s="592"/>
      <c r="K72" s="596">
        <f t="shared" ref="K72:K122" si="79">IF(J72&gt;0,1,0)</f>
        <v>0</v>
      </c>
      <c r="L72" s="595"/>
      <c r="M72" s="592"/>
      <c r="N72" s="592"/>
      <c r="O72" s="596">
        <f t="shared" si="70"/>
        <v>0</v>
      </c>
      <c r="P72" s="682"/>
      <c r="Q72" s="683"/>
      <c r="R72" s="683"/>
      <c r="S72" s="685">
        <f t="shared" ref="S72:S122" si="80">IF(R72&gt;0,1,0)</f>
        <v>0</v>
      </c>
      <c r="T72" s="291"/>
      <c r="U72" s="292"/>
      <c r="V72" s="292"/>
      <c r="W72" s="306">
        <f t="shared" si="71"/>
        <v>0</v>
      </c>
      <c r="X72" s="281"/>
      <c r="Y72" s="282"/>
      <c r="Z72" s="282"/>
      <c r="AA72" s="546">
        <f t="shared" si="72"/>
        <v>0</v>
      </c>
      <c r="AB72" s="1583"/>
      <c r="AC72" s="1584"/>
      <c r="AD72" s="1584"/>
      <c r="AE72" s="306">
        <f t="shared" ref="AE72:AE122" si="81">IF(AD72&gt;0,1,0)</f>
        <v>0</v>
      </c>
      <c r="AF72" s="1601"/>
      <c r="AG72" s="1602"/>
      <c r="AH72" s="1602"/>
      <c r="AI72" s="306">
        <f t="shared" ref="AI72:AI122" si="82">IF(AH72&gt;0,1,0)</f>
        <v>0</v>
      </c>
      <c r="AJ72" s="1611"/>
      <c r="AK72" s="1612"/>
      <c r="AL72" s="1612"/>
      <c r="AM72" s="306">
        <f t="shared" ref="AM72:AM122" si="83">IF(AL72&gt;0,1,0)</f>
        <v>0</v>
      </c>
      <c r="AN72" s="291"/>
      <c r="AO72" s="292"/>
      <c r="AP72" s="292"/>
      <c r="AQ72" s="306">
        <f t="shared" ref="AQ72:AQ122" si="84">IF(AP72&gt;0,1,0)</f>
        <v>0</v>
      </c>
      <c r="AR72" s="291"/>
      <c r="AS72" s="292"/>
      <c r="AT72" s="292"/>
      <c r="AU72" s="306">
        <f t="shared" ref="AU72:AU122" si="85">IF(AT72&gt;0,1,0)</f>
        <v>0</v>
      </c>
      <c r="AV72" s="595"/>
      <c r="AW72" s="592"/>
      <c r="AX72" s="592"/>
      <c r="AY72" s="596">
        <f t="shared" ref="AY72:AY122" si="86">IF(AX72&gt;0,1,0)</f>
        <v>0</v>
      </c>
      <c r="AZ72" s="461">
        <f t="shared" si="64"/>
        <v>0</v>
      </c>
      <c r="BA72" s="470">
        <f t="shared" si="65"/>
        <v>0</v>
      </c>
      <c r="BB72" s="453">
        <f t="shared" si="77"/>
        <v>1E-3</v>
      </c>
      <c r="BC72" s="457">
        <f t="shared" si="14"/>
        <v>0</v>
      </c>
      <c r="BD72" s="462">
        <f t="shared" si="73"/>
        <v>0.14714714714714713</v>
      </c>
      <c r="BE72" s="463">
        <f t="shared" si="74"/>
        <v>1.4661904409666817E-4</v>
      </c>
      <c r="BF72" s="464">
        <f t="shared" si="75"/>
        <v>0.99999999999999944</v>
      </c>
      <c r="BG72" s="463">
        <f t="shared" si="69"/>
        <v>0</v>
      </c>
      <c r="BH72" s="462">
        <f t="shared" si="76"/>
        <v>0.23126602794053733</v>
      </c>
    </row>
    <row r="73" spans="1:60" ht="16.5" customHeight="1" x14ac:dyDescent="0.25">
      <c r="A73" s="19">
        <v>4</v>
      </c>
      <c r="B73" s="16">
        <v>50170</v>
      </c>
      <c r="C73" s="21" t="s">
        <v>3</v>
      </c>
      <c r="D73" s="291"/>
      <c r="E73" s="292"/>
      <c r="F73" s="292"/>
      <c r="G73" s="306">
        <f t="shared" si="78"/>
        <v>0</v>
      </c>
      <c r="H73" s="595"/>
      <c r="I73" s="592"/>
      <c r="J73" s="592"/>
      <c r="K73" s="596">
        <f t="shared" si="79"/>
        <v>0</v>
      </c>
      <c r="L73" s="595"/>
      <c r="M73" s="592"/>
      <c r="N73" s="592"/>
      <c r="O73" s="596">
        <f t="shared" si="70"/>
        <v>0</v>
      </c>
      <c r="P73" s="682"/>
      <c r="Q73" s="683"/>
      <c r="R73" s="683"/>
      <c r="S73" s="685">
        <f t="shared" si="80"/>
        <v>0</v>
      </c>
      <c r="T73" s="291"/>
      <c r="U73" s="292"/>
      <c r="V73" s="292"/>
      <c r="W73" s="306">
        <f t="shared" si="71"/>
        <v>0</v>
      </c>
      <c r="X73" s="281"/>
      <c r="Y73" s="282"/>
      <c r="Z73" s="282"/>
      <c r="AA73" s="546">
        <f t="shared" si="72"/>
        <v>0</v>
      </c>
      <c r="AB73" s="1583"/>
      <c r="AC73" s="1584"/>
      <c r="AD73" s="1584"/>
      <c r="AE73" s="306">
        <f t="shared" si="81"/>
        <v>0</v>
      </c>
      <c r="AF73" s="1601"/>
      <c r="AG73" s="1602"/>
      <c r="AH73" s="1602"/>
      <c r="AI73" s="306">
        <f t="shared" si="82"/>
        <v>0</v>
      </c>
      <c r="AJ73" s="1611"/>
      <c r="AK73" s="1612"/>
      <c r="AL73" s="1612"/>
      <c r="AM73" s="306">
        <f t="shared" si="83"/>
        <v>0</v>
      </c>
      <c r="AN73" s="291"/>
      <c r="AO73" s="292"/>
      <c r="AP73" s="292"/>
      <c r="AQ73" s="306">
        <f t="shared" si="84"/>
        <v>0</v>
      </c>
      <c r="AR73" s="291"/>
      <c r="AS73" s="292"/>
      <c r="AT73" s="292"/>
      <c r="AU73" s="306">
        <f t="shared" si="85"/>
        <v>0</v>
      </c>
      <c r="AV73" s="595"/>
      <c r="AW73" s="592"/>
      <c r="AX73" s="592"/>
      <c r="AY73" s="596">
        <f t="shared" si="86"/>
        <v>0</v>
      </c>
      <c r="AZ73" s="461">
        <f t="shared" si="64"/>
        <v>0</v>
      </c>
      <c r="BA73" s="470">
        <f t="shared" si="65"/>
        <v>0</v>
      </c>
      <c r="BB73" s="453">
        <f t="shared" si="77"/>
        <v>1E-3</v>
      </c>
      <c r="BC73" s="457">
        <f t="shared" si="14"/>
        <v>0</v>
      </c>
      <c r="BD73" s="462">
        <f t="shared" si="73"/>
        <v>0.14714714714714713</v>
      </c>
      <c r="BE73" s="463">
        <f t="shared" si="74"/>
        <v>1.4661904409666817E-4</v>
      </c>
      <c r="BF73" s="464">
        <f t="shared" si="75"/>
        <v>0.99999999999999944</v>
      </c>
      <c r="BG73" s="463">
        <f t="shared" si="69"/>
        <v>0</v>
      </c>
      <c r="BH73" s="462">
        <f t="shared" si="76"/>
        <v>0.23126602794053733</v>
      </c>
    </row>
    <row r="74" spans="1:60" ht="16.5" customHeight="1" x14ac:dyDescent="0.25">
      <c r="A74" s="19">
        <v>5</v>
      </c>
      <c r="B74" s="16">
        <v>50230</v>
      </c>
      <c r="C74" s="21" t="s">
        <v>103</v>
      </c>
      <c r="D74" s="291"/>
      <c r="E74" s="292"/>
      <c r="F74" s="292"/>
      <c r="G74" s="306">
        <f t="shared" si="78"/>
        <v>0</v>
      </c>
      <c r="H74" s="595"/>
      <c r="I74" s="592"/>
      <c r="J74" s="592"/>
      <c r="K74" s="596">
        <f t="shared" si="79"/>
        <v>0</v>
      </c>
      <c r="L74" s="595"/>
      <c r="M74" s="592"/>
      <c r="N74" s="592"/>
      <c r="O74" s="596">
        <f t="shared" si="70"/>
        <v>0</v>
      </c>
      <c r="P74" s="682"/>
      <c r="Q74" s="683"/>
      <c r="R74" s="683"/>
      <c r="S74" s="685">
        <f t="shared" si="80"/>
        <v>0</v>
      </c>
      <c r="T74" s="291"/>
      <c r="U74" s="292"/>
      <c r="V74" s="292"/>
      <c r="W74" s="306">
        <f t="shared" si="71"/>
        <v>0</v>
      </c>
      <c r="X74" s="281"/>
      <c r="Y74" s="282"/>
      <c r="Z74" s="282"/>
      <c r="AA74" s="546">
        <f t="shared" si="72"/>
        <v>0</v>
      </c>
      <c r="AB74" s="1583"/>
      <c r="AC74" s="1584"/>
      <c r="AD74" s="1584"/>
      <c r="AE74" s="306">
        <f t="shared" si="81"/>
        <v>0</v>
      </c>
      <c r="AF74" s="1601"/>
      <c r="AG74" s="1602"/>
      <c r="AH74" s="1602"/>
      <c r="AI74" s="306">
        <f t="shared" si="82"/>
        <v>0</v>
      </c>
      <c r="AJ74" s="1611"/>
      <c r="AK74" s="1612"/>
      <c r="AL74" s="1612"/>
      <c r="AM74" s="306">
        <f t="shared" si="83"/>
        <v>0</v>
      </c>
      <c r="AN74" s="291"/>
      <c r="AO74" s="292"/>
      <c r="AP74" s="292"/>
      <c r="AQ74" s="306">
        <f t="shared" si="84"/>
        <v>0</v>
      </c>
      <c r="AR74" s="291"/>
      <c r="AS74" s="292"/>
      <c r="AT74" s="292"/>
      <c r="AU74" s="306">
        <f t="shared" si="85"/>
        <v>0</v>
      </c>
      <c r="AV74" s="595"/>
      <c r="AW74" s="592"/>
      <c r="AX74" s="592"/>
      <c r="AY74" s="596">
        <f t="shared" si="86"/>
        <v>0</v>
      </c>
      <c r="AZ74" s="461">
        <f t="shared" si="64"/>
        <v>0</v>
      </c>
      <c r="BA74" s="470">
        <f t="shared" si="65"/>
        <v>0</v>
      </c>
      <c r="BB74" s="473">
        <f t="shared" si="77"/>
        <v>1E-3</v>
      </c>
      <c r="BC74" s="457">
        <f t="shared" si="14"/>
        <v>0</v>
      </c>
      <c r="BD74" s="462">
        <f t="shared" si="73"/>
        <v>0.14714714714714713</v>
      </c>
      <c r="BE74" s="463">
        <f t="shared" si="74"/>
        <v>1.4661904409666817E-4</v>
      </c>
      <c r="BF74" s="464">
        <f t="shared" si="75"/>
        <v>0.99999999999999944</v>
      </c>
      <c r="BG74" s="463">
        <f t="shared" si="69"/>
        <v>0</v>
      </c>
      <c r="BH74" s="462">
        <f t="shared" si="76"/>
        <v>0.23126602794053733</v>
      </c>
    </row>
    <row r="75" spans="1:60" ht="16.5" customHeight="1" x14ac:dyDescent="0.25">
      <c r="A75" s="19">
        <v>6</v>
      </c>
      <c r="B75" s="16">
        <v>50340</v>
      </c>
      <c r="C75" s="21" t="s">
        <v>47</v>
      </c>
      <c r="D75" s="291"/>
      <c r="E75" s="292"/>
      <c r="F75" s="292"/>
      <c r="G75" s="306">
        <f t="shared" si="78"/>
        <v>0</v>
      </c>
      <c r="H75" s="595"/>
      <c r="I75" s="592"/>
      <c r="J75" s="592"/>
      <c r="K75" s="596">
        <f t="shared" si="79"/>
        <v>0</v>
      </c>
      <c r="L75" s="595"/>
      <c r="M75" s="592"/>
      <c r="N75" s="592"/>
      <c r="O75" s="596">
        <f t="shared" si="70"/>
        <v>0</v>
      </c>
      <c r="P75" s="682"/>
      <c r="Q75" s="683"/>
      <c r="R75" s="683"/>
      <c r="S75" s="685">
        <f t="shared" si="80"/>
        <v>0</v>
      </c>
      <c r="T75" s="291"/>
      <c r="U75" s="292"/>
      <c r="V75" s="292"/>
      <c r="W75" s="306">
        <f t="shared" si="71"/>
        <v>0</v>
      </c>
      <c r="X75" s="281"/>
      <c r="Y75" s="282"/>
      <c r="Z75" s="282"/>
      <c r="AA75" s="546">
        <f t="shared" si="72"/>
        <v>0</v>
      </c>
      <c r="AB75" s="1583"/>
      <c r="AC75" s="1584"/>
      <c r="AD75" s="1584"/>
      <c r="AE75" s="306">
        <f t="shared" si="81"/>
        <v>0</v>
      </c>
      <c r="AF75" s="1601"/>
      <c r="AG75" s="1602"/>
      <c r="AH75" s="1602"/>
      <c r="AI75" s="306">
        <f t="shared" si="82"/>
        <v>0</v>
      </c>
      <c r="AJ75" s="1611"/>
      <c r="AK75" s="1612"/>
      <c r="AL75" s="1612"/>
      <c r="AM75" s="306">
        <f t="shared" si="83"/>
        <v>0</v>
      </c>
      <c r="AN75" s="291"/>
      <c r="AO75" s="292"/>
      <c r="AP75" s="292"/>
      <c r="AQ75" s="306">
        <f t="shared" si="84"/>
        <v>0</v>
      </c>
      <c r="AR75" s="291"/>
      <c r="AS75" s="292"/>
      <c r="AT75" s="292"/>
      <c r="AU75" s="306">
        <f t="shared" si="85"/>
        <v>0</v>
      </c>
      <c r="AV75" s="595"/>
      <c r="AW75" s="592"/>
      <c r="AX75" s="592"/>
      <c r="AY75" s="596">
        <f t="shared" si="86"/>
        <v>0</v>
      </c>
      <c r="AZ75" s="461">
        <f t="shared" si="64"/>
        <v>0</v>
      </c>
      <c r="BA75" s="470">
        <f t="shared" si="65"/>
        <v>0</v>
      </c>
      <c r="BB75" s="453">
        <f t="shared" si="77"/>
        <v>1E-3</v>
      </c>
      <c r="BC75" s="457">
        <f t="shared" si="14"/>
        <v>0</v>
      </c>
      <c r="BD75" s="462">
        <f t="shared" si="73"/>
        <v>0.14714714714714713</v>
      </c>
      <c r="BE75" s="463">
        <f t="shared" si="74"/>
        <v>1.4661904409666817E-4</v>
      </c>
      <c r="BF75" s="464">
        <f t="shared" si="75"/>
        <v>0.99999999999999944</v>
      </c>
      <c r="BG75" s="463">
        <f t="shared" si="69"/>
        <v>0</v>
      </c>
      <c r="BH75" s="462">
        <f t="shared" si="76"/>
        <v>0.23126602794053733</v>
      </c>
    </row>
    <row r="76" spans="1:60" ht="16.5" customHeight="1" x14ac:dyDescent="0.25">
      <c r="A76" s="19">
        <v>7</v>
      </c>
      <c r="B76" s="16">
        <v>50420</v>
      </c>
      <c r="C76" s="21" t="s">
        <v>48</v>
      </c>
      <c r="D76" s="291"/>
      <c r="E76" s="292"/>
      <c r="F76" s="292"/>
      <c r="G76" s="306">
        <f t="shared" si="78"/>
        <v>0</v>
      </c>
      <c r="H76" s="595"/>
      <c r="I76" s="592"/>
      <c r="J76" s="592"/>
      <c r="K76" s="596">
        <f t="shared" si="79"/>
        <v>0</v>
      </c>
      <c r="L76" s="595"/>
      <c r="M76" s="592"/>
      <c r="N76" s="592"/>
      <c r="O76" s="596">
        <f t="shared" si="70"/>
        <v>0</v>
      </c>
      <c r="P76" s="682"/>
      <c r="Q76" s="683"/>
      <c r="R76" s="683"/>
      <c r="S76" s="685">
        <f t="shared" si="80"/>
        <v>0</v>
      </c>
      <c r="T76" s="291"/>
      <c r="U76" s="292"/>
      <c r="V76" s="292"/>
      <c r="W76" s="306">
        <f t="shared" si="71"/>
        <v>0</v>
      </c>
      <c r="X76" s="281"/>
      <c r="Y76" s="282"/>
      <c r="Z76" s="282"/>
      <c r="AA76" s="546">
        <f t="shared" si="72"/>
        <v>0</v>
      </c>
      <c r="AB76" s="1583"/>
      <c r="AC76" s="1584"/>
      <c r="AD76" s="1584"/>
      <c r="AE76" s="306">
        <f t="shared" si="81"/>
        <v>0</v>
      </c>
      <c r="AF76" s="1601"/>
      <c r="AG76" s="1602"/>
      <c r="AH76" s="1602"/>
      <c r="AI76" s="306">
        <f t="shared" si="82"/>
        <v>0</v>
      </c>
      <c r="AJ76" s="1611"/>
      <c r="AK76" s="1612"/>
      <c r="AL76" s="1612"/>
      <c r="AM76" s="306">
        <f t="shared" si="83"/>
        <v>0</v>
      </c>
      <c r="AN76" s="291"/>
      <c r="AO76" s="292"/>
      <c r="AP76" s="292"/>
      <c r="AQ76" s="306">
        <f t="shared" si="84"/>
        <v>0</v>
      </c>
      <c r="AR76" s="291"/>
      <c r="AS76" s="292"/>
      <c r="AT76" s="292"/>
      <c r="AU76" s="306">
        <f t="shared" si="85"/>
        <v>0</v>
      </c>
      <c r="AV76" s="595"/>
      <c r="AW76" s="592"/>
      <c r="AX76" s="592"/>
      <c r="AY76" s="596">
        <f t="shared" si="86"/>
        <v>0</v>
      </c>
      <c r="AZ76" s="461">
        <f t="shared" si="64"/>
        <v>0</v>
      </c>
      <c r="BA76" s="470">
        <f t="shared" si="65"/>
        <v>0</v>
      </c>
      <c r="BB76" s="453">
        <f t="shared" si="77"/>
        <v>1E-3</v>
      </c>
      <c r="BC76" s="457">
        <f t="shared" si="14"/>
        <v>0</v>
      </c>
      <c r="BD76" s="462">
        <f t="shared" si="73"/>
        <v>0.14714714714714713</v>
      </c>
      <c r="BE76" s="463">
        <f t="shared" si="74"/>
        <v>1.4661904409666817E-4</v>
      </c>
      <c r="BF76" s="464">
        <f t="shared" si="75"/>
        <v>0.99999999999999944</v>
      </c>
      <c r="BG76" s="463">
        <f t="shared" si="69"/>
        <v>0</v>
      </c>
      <c r="BH76" s="462">
        <f t="shared" si="76"/>
        <v>0.23126602794053733</v>
      </c>
    </row>
    <row r="77" spans="1:60" ht="16.5" customHeight="1" x14ac:dyDescent="0.25">
      <c r="A77" s="19">
        <v>8</v>
      </c>
      <c r="B77" s="16">
        <v>50450</v>
      </c>
      <c r="C77" s="21" t="s">
        <v>49</v>
      </c>
      <c r="D77" s="291"/>
      <c r="E77" s="292"/>
      <c r="F77" s="292"/>
      <c r="G77" s="306">
        <f t="shared" si="78"/>
        <v>0</v>
      </c>
      <c r="H77" s="595"/>
      <c r="I77" s="592"/>
      <c r="J77" s="592"/>
      <c r="K77" s="596">
        <f t="shared" si="79"/>
        <v>0</v>
      </c>
      <c r="L77" s="595"/>
      <c r="M77" s="592"/>
      <c r="N77" s="592"/>
      <c r="O77" s="596">
        <f t="shared" si="70"/>
        <v>0</v>
      </c>
      <c r="P77" s="682"/>
      <c r="Q77" s="683"/>
      <c r="R77" s="683"/>
      <c r="S77" s="685">
        <f t="shared" si="80"/>
        <v>0</v>
      </c>
      <c r="T77" s="291"/>
      <c r="U77" s="292"/>
      <c r="V77" s="292"/>
      <c r="W77" s="306">
        <f t="shared" si="71"/>
        <v>0</v>
      </c>
      <c r="X77" s="281"/>
      <c r="Y77" s="282"/>
      <c r="Z77" s="282"/>
      <c r="AA77" s="546">
        <f t="shared" si="72"/>
        <v>0</v>
      </c>
      <c r="AB77" s="1583"/>
      <c r="AC77" s="1584"/>
      <c r="AD77" s="1584"/>
      <c r="AE77" s="306">
        <f t="shared" si="81"/>
        <v>0</v>
      </c>
      <c r="AF77" s="1601"/>
      <c r="AG77" s="1602"/>
      <c r="AH77" s="1602"/>
      <c r="AI77" s="306">
        <f t="shared" si="82"/>
        <v>0</v>
      </c>
      <c r="AJ77" s="1611"/>
      <c r="AK77" s="1612"/>
      <c r="AL77" s="1612"/>
      <c r="AM77" s="306">
        <f t="shared" si="83"/>
        <v>0</v>
      </c>
      <c r="AN77" s="291"/>
      <c r="AO77" s="292"/>
      <c r="AP77" s="292"/>
      <c r="AQ77" s="306">
        <f t="shared" si="84"/>
        <v>0</v>
      </c>
      <c r="AR77" s="291"/>
      <c r="AS77" s="292"/>
      <c r="AT77" s="292"/>
      <c r="AU77" s="306">
        <f t="shared" si="85"/>
        <v>0</v>
      </c>
      <c r="AV77" s="595"/>
      <c r="AW77" s="592"/>
      <c r="AX77" s="592"/>
      <c r="AY77" s="596">
        <f t="shared" si="86"/>
        <v>0</v>
      </c>
      <c r="AZ77" s="461">
        <f t="shared" si="64"/>
        <v>0</v>
      </c>
      <c r="BA77" s="470">
        <f t="shared" si="65"/>
        <v>0</v>
      </c>
      <c r="BB77" s="453">
        <f t="shared" si="77"/>
        <v>1E-3</v>
      </c>
      <c r="BC77" s="457">
        <f t="shared" si="14"/>
        <v>0</v>
      </c>
      <c r="BD77" s="462">
        <f t="shared" si="73"/>
        <v>0.14714714714714713</v>
      </c>
      <c r="BE77" s="463">
        <f t="shared" si="74"/>
        <v>1.4661904409666817E-4</v>
      </c>
      <c r="BF77" s="464">
        <f t="shared" si="75"/>
        <v>0.99999999999999944</v>
      </c>
      <c r="BG77" s="463">
        <f t="shared" si="69"/>
        <v>0</v>
      </c>
      <c r="BH77" s="462">
        <f t="shared" si="76"/>
        <v>0.23126602794053733</v>
      </c>
    </row>
    <row r="78" spans="1:60" ht="16.5" customHeight="1" x14ac:dyDescent="0.25">
      <c r="A78" s="19">
        <v>9</v>
      </c>
      <c r="B78" s="16">
        <v>50620</v>
      </c>
      <c r="C78" s="21" t="s">
        <v>28</v>
      </c>
      <c r="D78" s="291"/>
      <c r="E78" s="292"/>
      <c r="F78" s="292"/>
      <c r="G78" s="306">
        <f t="shared" si="78"/>
        <v>0</v>
      </c>
      <c r="H78" s="595"/>
      <c r="I78" s="592"/>
      <c r="J78" s="592"/>
      <c r="K78" s="596">
        <f t="shared" si="79"/>
        <v>0</v>
      </c>
      <c r="L78" s="595"/>
      <c r="M78" s="592"/>
      <c r="N78" s="592"/>
      <c r="O78" s="596">
        <f t="shared" si="70"/>
        <v>0</v>
      </c>
      <c r="P78" s="682"/>
      <c r="Q78" s="683"/>
      <c r="R78" s="683"/>
      <c r="S78" s="685">
        <f t="shared" si="80"/>
        <v>0</v>
      </c>
      <c r="T78" s="291"/>
      <c r="U78" s="292"/>
      <c r="V78" s="292"/>
      <c r="W78" s="306">
        <f t="shared" si="71"/>
        <v>0</v>
      </c>
      <c r="X78" s="281"/>
      <c r="Y78" s="282"/>
      <c r="Z78" s="282"/>
      <c r="AA78" s="546">
        <f t="shared" si="72"/>
        <v>0</v>
      </c>
      <c r="AB78" s="1583"/>
      <c r="AC78" s="1584"/>
      <c r="AD78" s="1584"/>
      <c r="AE78" s="306">
        <f t="shared" si="81"/>
        <v>0</v>
      </c>
      <c r="AF78" s="1601"/>
      <c r="AG78" s="1602"/>
      <c r="AH78" s="1602"/>
      <c r="AI78" s="306">
        <f t="shared" si="82"/>
        <v>0</v>
      </c>
      <c r="AJ78" s="1611"/>
      <c r="AK78" s="1612"/>
      <c r="AL78" s="1612"/>
      <c r="AM78" s="306">
        <f t="shared" si="83"/>
        <v>0</v>
      </c>
      <c r="AN78" s="291"/>
      <c r="AO78" s="292"/>
      <c r="AP78" s="292"/>
      <c r="AQ78" s="306">
        <f t="shared" si="84"/>
        <v>0</v>
      </c>
      <c r="AR78" s="291"/>
      <c r="AS78" s="292"/>
      <c r="AT78" s="292"/>
      <c r="AU78" s="306">
        <f t="shared" si="85"/>
        <v>0</v>
      </c>
      <c r="AV78" s="595"/>
      <c r="AW78" s="592"/>
      <c r="AX78" s="592"/>
      <c r="AY78" s="596">
        <f t="shared" si="86"/>
        <v>0</v>
      </c>
      <c r="AZ78" s="461">
        <f t="shared" si="64"/>
        <v>0</v>
      </c>
      <c r="BA78" s="470">
        <f t="shared" si="65"/>
        <v>0</v>
      </c>
      <c r="BB78" s="453">
        <f>F78+J78+N78+R78+V78+Z78+AD78+AH78+AL78+AP78+AT78+AX78+0.001</f>
        <v>1E-3</v>
      </c>
      <c r="BC78" s="457">
        <f t="shared" si="14"/>
        <v>0</v>
      </c>
      <c r="BD78" s="462">
        <f t="shared" si="73"/>
        <v>0.14714714714714713</v>
      </c>
      <c r="BE78" s="463">
        <f t="shared" si="74"/>
        <v>1.4661904409666817E-4</v>
      </c>
      <c r="BF78" s="464">
        <f t="shared" si="75"/>
        <v>0.99999999999999944</v>
      </c>
      <c r="BG78" s="463">
        <f t="shared" si="69"/>
        <v>0</v>
      </c>
      <c r="BH78" s="462">
        <f t="shared" si="76"/>
        <v>0.23126602794053733</v>
      </c>
    </row>
    <row r="79" spans="1:60" ht="16.5" customHeight="1" x14ac:dyDescent="0.25">
      <c r="A79" s="19">
        <v>10</v>
      </c>
      <c r="B79" s="16">
        <v>50760</v>
      </c>
      <c r="C79" s="21" t="s">
        <v>50</v>
      </c>
      <c r="D79" s="291"/>
      <c r="E79" s="292"/>
      <c r="F79" s="292"/>
      <c r="G79" s="306">
        <f t="shared" si="78"/>
        <v>0</v>
      </c>
      <c r="H79" s="595"/>
      <c r="I79" s="592"/>
      <c r="J79" s="592"/>
      <c r="K79" s="596">
        <f t="shared" si="79"/>
        <v>0</v>
      </c>
      <c r="L79" s="595"/>
      <c r="M79" s="592"/>
      <c r="N79" s="592"/>
      <c r="O79" s="596">
        <f t="shared" si="70"/>
        <v>0</v>
      </c>
      <c r="P79" s="682"/>
      <c r="Q79" s="683"/>
      <c r="R79" s="683"/>
      <c r="S79" s="685">
        <f t="shared" si="80"/>
        <v>0</v>
      </c>
      <c r="T79" s="291"/>
      <c r="U79" s="292"/>
      <c r="V79" s="292"/>
      <c r="W79" s="306">
        <f t="shared" si="71"/>
        <v>0</v>
      </c>
      <c r="X79" s="281"/>
      <c r="Y79" s="282"/>
      <c r="Z79" s="282"/>
      <c r="AA79" s="546">
        <f t="shared" si="72"/>
        <v>0</v>
      </c>
      <c r="AB79" s="1583"/>
      <c r="AC79" s="1584"/>
      <c r="AD79" s="1584"/>
      <c r="AE79" s="306">
        <f t="shared" si="81"/>
        <v>0</v>
      </c>
      <c r="AF79" s="1601"/>
      <c r="AG79" s="1602"/>
      <c r="AH79" s="1602"/>
      <c r="AI79" s="306">
        <f t="shared" si="82"/>
        <v>0</v>
      </c>
      <c r="AJ79" s="1611"/>
      <c r="AK79" s="1612"/>
      <c r="AL79" s="1612"/>
      <c r="AM79" s="306">
        <f t="shared" si="83"/>
        <v>0</v>
      </c>
      <c r="AN79" s="291"/>
      <c r="AO79" s="292"/>
      <c r="AP79" s="292"/>
      <c r="AQ79" s="306">
        <f t="shared" si="84"/>
        <v>0</v>
      </c>
      <c r="AR79" s="291"/>
      <c r="AS79" s="292"/>
      <c r="AT79" s="292"/>
      <c r="AU79" s="306">
        <f t="shared" si="85"/>
        <v>0</v>
      </c>
      <c r="AV79" s="595"/>
      <c r="AW79" s="592"/>
      <c r="AX79" s="592"/>
      <c r="AY79" s="596">
        <f t="shared" si="86"/>
        <v>0</v>
      </c>
      <c r="AZ79" s="461">
        <f t="shared" si="64"/>
        <v>0</v>
      </c>
      <c r="BA79" s="470">
        <f t="shared" si="65"/>
        <v>0</v>
      </c>
      <c r="BB79" s="453">
        <f t="shared" si="77"/>
        <v>1E-3</v>
      </c>
      <c r="BC79" s="457">
        <f t="shared" si="14"/>
        <v>0</v>
      </c>
      <c r="BD79" s="462">
        <f t="shared" si="73"/>
        <v>0.14714714714714713</v>
      </c>
      <c r="BE79" s="463">
        <f t="shared" si="74"/>
        <v>1.4661904409666817E-4</v>
      </c>
      <c r="BF79" s="464">
        <f t="shared" si="75"/>
        <v>0.99999999999999944</v>
      </c>
      <c r="BG79" s="463">
        <f t="shared" si="69"/>
        <v>0</v>
      </c>
      <c r="BH79" s="462">
        <f t="shared" si="76"/>
        <v>0.23126602794053733</v>
      </c>
    </row>
    <row r="80" spans="1:60" ht="16.5" customHeight="1" x14ac:dyDescent="0.25">
      <c r="A80" s="19">
        <v>11</v>
      </c>
      <c r="B80" s="16">
        <v>50780</v>
      </c>
      <c r="C80" s="21" t="s">
        <v>51</v>
      </c>
      <c r="D80" s="291"/>
      <c r="E80" s="292"/>
      <c r="F80" s="292"/>
      <c r="G80" s="306">
        <f t="shared" si="78"/>
        <v>0</v>
      </c>
      <c r="H80" s="595"/>
      <c r="I80" s="592"/>
      <c r="J80" s="592"/>
      <c r="K80" s="596">
        <f t="shared" si="79"/>
        <v>0</v>
      </c>
      <c r="L80" s="595"/>
      <c r="M80" s="592"/>
      <c r="N80" s="592"/>
      <c r="O80" s="596">
        <f t="shared" si="70"/>
        <v>0</v>
      </c>
      <c r="P80" s="682"/>
      <c r="Q80" s="683"/>
      <c r="R80" s="683"/>
      <c r="S80" s="685">
        <f t="shared" si="80"/>
        <v>0</v>
      </c>
      <c r="T80" s="291"/>
      <c r="U80" s="292"/>
      <c r="V80" s="292"/>
      <c r="W80" s="306">
        <f t="shared" si="71"/>
        <v>0</v>
      </c>
      <c r="X80" s="281"/>
      <c r="Y80" s="282"/>
      <c r="Z80" s="282"/>
      <c r="AA80" s="546">
        <f t="shared" si="72"/>
        <v>0</v>
      </c>
      <c r="AB80" s="1583"/>
      <c r="AC80" s="1584"/>
      <c r="AD80" s="1584"/>
      <c r="AE80" s="306">
        <f t="shared" si="81"/>
        <v>0</v>
      </c>
      <c r="AF80" s="1601"/>
      <c r="AG80" s="1602"/>
      <c r="AH80" s="1602"/>
      <c r="AI80" s="306">
        <f t="shared" si="82"/>
        <v>0</v>
      </c>
      <c r="AJ80" s="1611"/>
      <c r="AK80" s="1612"/>
      <c r="AL80" s="1612"/>
      <c r="AM80" s="306">
        <f t="shared" si="83"/>
        <v>0</v>
      </c>
      <c r="AN80" s="291"/>
      <c r="AO80" s="292"/>
      <c r="AP80" s="292"/>
      <c r="AQ80" s="306">
        <f t="shared" si="84"/>
        <v>0</v>
      </c>
      <c r="AR80" s="291"/>
      <c r="AS80" s="292"/>
      <c r="AT80" s="292"/>
      <c r="AU80" s="306">
        <f t="shared" si="85"/>
        <v>0</v>
      </c>
      <c r="AV80" s="595"/>
      <c r="AW80" s="592"/>
      <c r="AX80" s="592"/>
      <c r="AY80" s="596">
        <f t="shared" si="86"/>
        <v>0</v>
      </c>
      <c r="AZ80" s="461">
        <f t="shared" si="64"/>
        <v>0</v>
      </c>
      <c r="BA80" s="470">
        <f t="shared" si="65"/>
        <v>0</v>
      </c>
      <c r="BB80" s="453">
        <f t="shared" ref="BB80" si="87">F80+J80+N80+R80+V80+Z80+AD80+AH80+AL80+AP80+AT80+AX80+0.001</f>
        <v>1E-3</v>
      </c>
      <c r="BC80" s="457">
        <f t="shared" si="14"/>
        <v>0</v>
      </c>
      <c r="BD80" s="462">
        <f t="shared" si="73"/>
        <v>0.14714714714714713</v>
      </c>
      <c r="BE80" s="463">
        <f t="shared" si="74"/>
        <v>1.4661904409666817E-4</v>
      </c>
      <c r="BF80" s="464">
        <f t="shared" si="75"/>
        <v>0.99999999999999944</v>
      </c>
      <c r="BG80" s="463">
        <f t="shared" si="69"/>
        <v>0</v>
      </c>
      <c r="BH80" s="462">
        <f t="shared" si="76"/>
        <v>0.23126602794053733</v>
      </c>
    </row>
    <row r="81" spans="1:60" ht="16.5" customHeight="1" x14ac:dyDescent="0.25">
      <c r="A81" s="19">
        <v>12</v>
      </c>
      <c r="B81" s="16">
        <v>50930</v>
      </c>
      <c r="C81" s="21" t="s">
        <v>12</v>
      </c>
      <c r="D81" s="291"/>
      <c r="E81" s="292"/>
      <c r="F81" s="292"/>
      <c r="G81" s="306">
        <f t="shared" si="78"/>
        <v>0</v>
      </c>
      <c r="H81" s="595"/>
      <c r="I81" s="592"/>
      <c r="J81" s="592"/>
      <c r="K81" s="596">
        <f t="shared" si="79"/>
        <v>0</v>
      </c>
      <c r="L81" s="595"/>
      <c r="M81" s="592"/>
      <c r="N81" s="592"/>
      <c r="O81" s="596">
        <f t="shared" si="70"/>
        <v>0</v>
      </c>
      <c r="P81" s="682"/>
      <c r="Q81" s="683"/>
      <c r="R81" s="683"/>
      <c r="S81" s="685">
        <f t="shared" si="80"/>
        <v>0</v>
      </c>
      <c r="T81" s="291"/>
      <c r="U81" s="292"/>
      <c r="V81" s="292"/>
      <c r="W81" s="306">
        <f t="shared" si="71"/>
        <v>0</v>
      </c>
      <c r="X81" s="281"/>
      <c r="Y81" s="282"/>
      <c r="Z81" s="282"/>
      <c r="AA81" s="546">
        <f t="shared" si="72"/>
        <v>0</v>
      </c>
      <c r="AB81" s="1583"/>
      <c r="AC81" s="1584"/>
      <c r="AD81" s="1584"/>
      <c r="AE81" s="306">
        <f t="shared" si="81"/>
        <v>0</v>
      </c>
      <c r="AF81" s="1601"/>
      <c r="AG81" s="1602"/>
      <c r="AH81" s="1602"/>
      <c r="AI81" s="306">
        <f t="shared" si="82"/>
        <v>0</v>
      </c>
      <c r="AJ81" s="1611"/>
      <c r="AK81" s="1612"/>
      <c r="AL81" s="1612"/>
      <c r="AM81" s="306">
        <f t="shared" si="83"/>
        <v>0</v>
      </c>
      <c r="AN81" s="291"/>
      <c r="AO81" s="292"/>
      <c r="AP81" s="292"/>
      <c r="AQ81" s="306">
        <f t="shared" si="84"/>
        <v>0</v>
      </c>
      <c r="AR81" s="291"/>
      <c r="AS81" s="292"/>
      <c r="AT81" s="292"/>
      <c r="AU81" s="306">
        <f t="shared" si="85"/>
        <v>0</v>
      </c>
      <c r="AV81" s="595"/>
      <c r="AW81" s="592"/>
      <c r="AX81" s="592"/>
      <c r="AY81" s="596">
        <f t="shared" si="86"/>
        <v>0</v>
      </c>
      <c r="AZ81" s="461">
        <f t="shared" si="64"/>
        <v>0</v>
      </c>
      <c r="BA81" s="470">
        <f t="shared" si="65"/>
        <v>0</v>
      </c>
      <c r="BB81" s="453">
        <f t="shared" si="77"/>
        <v>1E-3</v>
      </c>
      <c r="BC81" s="457">
        <f t="shared" si="14"/>
        <v>0</v>
      </c>
      <c r="BD81" s="462">
        <f t="shared" si="73"/>
        <v>0.14714714714714713</v>
      </c>
      <c r="BE81" s="463">
        <f t="shared" si="74"/>
        <v>1.4661904409666817E-4</v>
      </c>
      <c r="BF81" s="464">
        <f t="shared" si="75"/>
        <v>0.99999999999999944</v>
      </c>
      <c r="BG81" s="463">
        <f t="shared" si="69"/>
        <v>0</v>
      </c>
      <c r="BH81" s="462">
        <f t="shared" si="76"/>
        <v>0.23126602794053733</v>
      </c>
    </row>
    <row r="82" spans="1:60" ht="16.5" customHeight="1" thickBot="1" x14ac:dyDescent="0.3">
      <c r="A82" s="19">
        <v>13</v>
      </c>
      <c r="B82" s="17">
        <v>51370</v>
      </c>
      <c r="C82" s="2" t="s">
        <v>104</v>
      </c>
      <c r="D82" s="291"/>
      <c r="E82" s="292"/>
      <c r="F82" s="292"/>
      <c r="G82" s="318">
        <f t="shared" si="78"/>
        <v>0</v>
      </c>
      <c r="H82" s="595"/>
      <c r="I82" s="592"/>
      <c r="J82" s="592"/>
      <c r="K82" s="624">
        <f t="shared" si="79"/>
        <v>0</v>
      </c>
      <c r="L82" s="595"/>
      <c r="M82" s="592"/>
      <c r="N82" s="592"/>
      <c r="O82" s="624">
        <f t="shared" si="70"/>
        <v>0</v>
      </c>
      <c r="P82" s="682"/>
      <c r="Q82" s="683"/>
      <c r="R82" s="683"/>
      <c r="S82" s="687">
        <f t="shared" si="80"/>
        <v>0</v>
      </c>
      <c r="T82" s="291"/>
      <c r="U82" s="292"/>
      <c r="V82" s="292"/>
      <c r="W82" s="318">
        <f t="shared" si="71"/>
        <v>0</v>
      </c>
      <c r="X82" s="281"/>
      <c r="Y82" s="282"/>
      <c r="Z82" s="282"/>
      <c r="AA82" s="547">
        <f t="shared" si="72"/>
        <v>0</v>
      </c>
      <c r="AB82" s="1583"/>
      <c r="AC82" s="1584"/>
      <c r="AD82" s="1584"/>
      <c r="AE82" s="318">
        <f t="shared" si="81"/>
        <v>0</v>
      </c>
      <c r="AF82" s="1601"/>
      <c r="AG82" s="1602"/>
      <c r="AH82" s="1602"/>
      <c r="AI82" s="318">
        <f t="shared" si="82"/>
        <v>0</v>
      </c>
      <c r="AJ82" s="1611">
        <v>0</v>
      </c>
      <c r="AK82" s="1612">
        <v>0</v>
      </c>
      <c r="AL82" s="1612">
        <v>1</v>
      </c>
      <c r="AM82" s="318">
        <f t="shared" si="83"/>
        <v>1</v>
      </c>
      <c r="AN82" s="291"/>
      <c r="AO82" s="292"/>
      <c r="AP82" s="292"/>
      <c r="AQ82" s="318">
        <f t="shared" si="84"/>
        <v>0</v>
      </c>
      <c r="AR82" s="291"/>
      <c r="AS82" s="292"/>
      <c r="AT82" s="292"/>
      <c r="AU82" s="318">
        <f t="shared" si="85"/>
        <v>0</v>
      </c>
      <c r="AV82" s="595"/>
      <c r="AW82" s="592"/>
      <c r="AX82" s="592"/>
      <c r="AY82" s="624">
        <f t="shared" si="86"/>
        <v>0</v>
      </c>
      <c r="AZ82" s="471">
        <f t="shared" si="64"/>
        <v>0</v>
      </c>
      <c r="BA82" s="472">
        <f t="shared" si="65"/>
        <v>0</v>
      </c>
      <c r="BB82" s="474">
        <f t="shared" si="68"/>
        <v>1</v>
      </c>
      <c r="BC82" s="457">
        <f t="shared" si="14"/>
        <v>0.16666666666666666</v>
      </c>
      <c r="BD82" s="466">
        <f t="shared" si="73"/>
        <v>0.14714714714714713</v>
      </c>
      <c r="BE82" s="467">
        <f t="shared" si="74"/>
        <v>0.14661904409666818</v>
      </c>
      <c r="BF82" s="468">
        <f t="shared" si="75"/>
        <v>0.99999999999999944</v>
      </c>
      <c r="BG82" s="467">
        <f t="shared" si="69"/>
        <v>0</v>
      </c>
      <c r="BH82" s="466">
        <f t="shared" si="76"/>
        <v>0.23126602794053733</v>
      </c>
    </row>
    <row r="83" spans="1:60" ht="16.5" customHeight="1" thickBot="1" x14ac:dyDescent="0.3">
      <c r="A83" s="27"/>
      <c r="B83" s="49"/>
      <c r="C83" s="366" t="s">
        <v>53</v>
      </c>
      <c r="D83" s="219">
        <f>SUM(D84:D114)</f>
        <v>0</v>
      </c>
      <c r="E83" s="220">
        <f t="shared" ref="E83:BB83" si="88">SUM(E84:E114)</f>
        <v>3</v>
      </c>
      <c r="F83" s="220">
        <f t="shared" si="88"/>
        <v>11</v>
      </c>
      <c r="G83" s="221">
        <f t="shared" si="88"/>
        <v>7</v>
      </c>
      <c r="H83" s="631">
        <f t="shared" si="88"/>
        <v>0</v>
      </c>
      <c r="I83" s="632">
        <f t="shared" si="88"/>
        <v>0</v>
      </c>
      <c r="J83" s="632">
        <f t="shared" si="88"/>
        <v>0</v>
      </c>
      <c r="K83" s="633">
        <f t="shared" si="88"/>
        <v>0</v>
      </c>
      <c r="L83" s="631">
        <f t="shared" si="88"/>
        <v>0</v>
      </c>
      <c r="M83" s="632">
        <f t="shared" si="88"/>
        <v>0</v>
      </c>
      <c r="N83" s="632">
        <f t="shared" si="88"/>
        <v>0</v>
      </c>
      <c r="O83" s="633">
        <f t="shared" si="88"/>
        <v>0</v>
      </c>
      <c r="P83" s="688">
        <f t="shared" si="88"/>
        <v>0</v>
      </c>
      <c r="Q83" s="689">
        <f t="shared" si="88"/>
        <v>0</v>
      </c>
      <c r="R83" s="689">
        <f t="shared" si="88"/>
        <v>0</v>
      </c>
      <c r="S83" s="690">
        <f t="shared" si="88"/>
        <v>0</v>
      </c>
      <c r="T83" s="219">
        <f t="shared" si="88"/>
        <v>0</v>
      </c>
      <c r="U83" s="220">
        <f t="shared" si="88"/>
        <v>0</v>
      </c>
      <c r="V83" s="220">
        <f t="shared" si="88"/>
        <v>0</v>
      </c>
      <c r="W83" s="221">
        <f t="shared" si="88"/>
        <v>0</v>
      </c>
      <c r="X83" s="219">
        <f t="shared" si="88"/>
        <v>0</v>
      </c>
      <c r="Y83" s="220">
        <f t="shared" si="88"/>
        <v>0</v>
      </c>
      <c r="Z83" s="220">
        <f t="shared" si="88"/>
        <v>0</v>
      </c>
      <c r="AA83" s="221">
        <f t="shared" si="88"/>
        <v>0</v>
      </c>
      <c r="AB83" s="374">
        <f t="shared" si="88"/>
        <v>3</v>
      </c>
      <c r="AC83" s="375">
        <f t="shared" si="88"/>
        <v>1</v>
      </c>
      <c r="AD83" s="375">
        <f t="shared" si="88"/>
        <v>4</v>
      </c>
      <c r="AE83" s="376">
        <f t="shared" si="88"/>
        <v>3</v>
      </c>
      <c r="AF83" s="219">
        <f t="shared" si="88"/>
        <v>0</v>
      </c>
      <c r="AG83" s="220">
        <f t="shared" si="88"/>
        <v>0</v>
      </c>
      <c r="AH83" s="220">
        <f t="shared" si="88"/>
        <v>2</v>
      </c>
      <c r="AI83" s="221">
        <f t="shared" si="88"/>
        <v>2</v>
      </c>
      <c r="AJ83" s="219">
        <f t="shared" si="88"/>
        <v>4</v>
      </c>
      <c r="AK83" s="220">
        <f t="shared" si="88"/>
        <v>30</v>
      </c>
      <c r="AL83" s="220">
        <f t="shared" si="88"/>
        <v>228</v>
      </c>
      <c r="AM83" s="221">
        <f t="shared" si="88"/>
        <v>6</v>
      </c>
      <c r="AN83" s="374">
        <f t="shared" si="88"/>
        <v>0</v>
      </c>
      <c r="AO83" s="375">
        <f t="shared" si="88"/>
        <v>133</v>
      </c>
      <c r="AP83" s="375">
        <f t="shared" si="88"/>
        <v>133</v>
      </c>
      <c r="AQ83" s="376">
        <f t="shared" si="88"/>
        <v>12</v>
      </c>
      <c r="AR83" s="219">
        <f t="shared" si="88"/>
        <v>0</v>
      </c>
      <c r="AS83" s="220">
        <f t="shared" si="88"/>
        <v>10</v>
      </c>
      <c r="AT83" s="220">
        <f t="shared" si="88"/>
        <v>128</v>
      </c>
      <c r="AU83" s="221">
        <f t="shared" si="88"/>
        <v>6</v>
      </c>
      <c r="AV83" s="631">
        <f t="shared" si="88"/>
        <v>0</v>
      </c>
      <c r="AW83" s="632">
        <f t="shared" si="88"/>
        <v>0</v>
      </c>
      <c r="AX83" s="632">
        <f t="shared" si="88"/>
        <v>0</v>
      </c>
      <c r="AY83" s="633">
        <f t="shared" si="88"/>
        <v>0</v>
      </c>
      <c r="AZ83" s="32">
        <f t="shared" si="88"/>
        <v>7</v>
      </c>
      <c r="BA83" s="33">
        <f t="shared" si="88"/>
        <v>177</v>
      </c>
      <c r="BB83" s="206">
        <f t="shared" si="88"/>
        <v>506.01499999999993</v>
      </c>
      <c r="BC83" s="188">
        <f>(G83+K83+O83+S83+W83+AA83+AE83+AI83+AM83+AQ83+AU83+AY83)/$B$2/A91</f>
        <v>0.75</v>
      </c>
      <c r="BD83" s="99"/>
      <c r="BE83" s="69">
        <f>BB83/$BB$125/A114</f>
        <v>2.3932721160830819</v>
      </c>
      <c r="BF83" s="74"/>
      <c r="BG83" s="69">
        <f t="shared" si="69"/>
        <v>0.36362558422181168</v>
      </c>
      <c r="BH83" s="99"/>
    </row>
    <row r="84" spans="1:60" ht="16.5" customHeight="1" x14ac:dyDescent="0.25">
      <c r="A84" s="19">
        <v>1</v>
      </c>
      <c r="B84" s="16">
        <v>60010</v>
      </c>
      <c r="C84" s="21" t="s">
        <v>54</v>
      </c>
      <c r="D84" s="1568"/>
      <c r="E84" s="1569"/>
      <c r="F84" s="1569"/>
      <c r="G84" s="293">
        <f t="shared" ref="G84:G111" si="89">IF(F84&gt;0,1,0)</f>
        <v>0</v>
      </c>
      <c r="H84" s="595"/>
      <c r="I84" s="592"/>
      <c r="J84" s="592"/>
      <c r="K84" s="618">
        <f t="shared" si="79"/>
        <v>0</v>
      </c>
      <c r="L84" s="595"/>
      <c r="M84" s="592"/>
      <c r="N84" s="592"/>
      <c r="O84" s="618">
        <f t="shared" ref="O84:O111" si="90">IF(N84&gt;0,1,0)</f>
        <v>0</v>
      </c>
      <c r="P84" s="682"/>
      <c r="Q84" s="683"/>
      <c r="R84" s="683"/>
      <c r="S84" s="684">
        <f t="shared" si="80"/>
        <v>0</v>
      </c>
      <c r="T84" s="291"/>
      <c r="U84" s="292"/>
      <c r="V84" s="292"/>
      <c r="W84" s="293">
        <f t="shared" ref="W84:W111" si="91">IF(V84&gt;0,1,0)</f>
        <v>0</v>
      </c>
      <c r="X84" s="281"/>
      <c r="Y84" s="282"/>
      <c r="Z84" s="282"/>
      <c r="AA84" s="545">
        <f t="shared" ref="AA84:AA111" si="92">IF(Z84&gt;0,1,0)</f>
        <v>0</v>
      </c>
      <c r="AB84" s="1585"/>
      <c r="AC84" s="1586"/>
      <c r="AD84" s="1586"/>
      <c r="AE84" s="293">
        <f t="shared" si="81"/>
        <v>0</v>
      </c>
      <c r="AF84" s="1597"/>
      <c r="AG84" s="1598"/>
      <c r="AH84" s="1598"/>
      <c r="AI84" s="293">
        <f t="shared" si="82"/>
        <v>0</v>
      </c>
      <c r="AJ84" s="1613"/>
      <c r="AK84" s="1614"/>
      <c r="AL84" s="1614"/>
      <c r="AM84" s="293">
        <f t="shared" si="83"/>
        <v>0</v>
      </c>
      <c r="AN84" s="1626">
        <v>0</v>
      </c>
      <c r="AO84" s="1627">
        <v>2</v>
      </c>
      <c r="AP84" s="1627">
        <v>2</v>
      </c>
      <c r="AQ84" s="293">
        <f t="shared" si="84"/>
        <v>1</v>
      </c>
      <c r="AR84" s="1647">
        <v>0</v>
      </c>
      <c r="AS84" s="1648">
        <v>1</v>
      </c>
      <c r="AT84" s="1648">
        <v>1</v>
      </c>
      <c r="AU84" s="293">
        <f t="shared" si="85"/>
        <v>1</v>
      </c>
      <c r="AV84" s="595"/>
      <c r="AW84" s="592"/>
      <c r="AX84" s="592"/>
      <c r="AY84" s="618">
        <f t="shared" si="86"/>
        <v>0</v>
      </c>
      <c r="AZ84" s="454">
        <f t="shared" si="64"/>
        <v>0</v>
      </c>
      <c r="BA84" s="455">
        <f t="shared" si="65"/>
        <v>3</v>
      </c>
      <c r="BB84" s="483">
        <f t="shared" si="68"/>
        <v>3</v>
      </c>
      <c r="BC84" s="457">
        <f t="shared" si="14"/>
        <v>0.33333333333333331</v>
      </c>
      <c r="BD84" s="458">
        <f t="shared" ref="BD84:BD114" si="93">$BC$125</f>
        <v>0.14714714714714713</v>
      </c>
      <c r="BE84" s="459">
        <f t="shared" ref="BE84:BE114" si="94">BB84/$BB$125</f>
        <v>0.4398571322900045</v>
      </c>
      <c r="BF84" s="460">
        <f t="shared" ref="BF84:BF114" si="95">$BE$125</f>
        <v>0.99999999999999944</v>
      </c>
      <c r="BG84" s="459">
        <f t="shared" si="69"/>
        <v>1</v>
      </c>
      <c r="BH84" s="458">
        <f t="shared" ref="BH84:BH112" si="96">$BG$125</f>
        <v>0.23126602794053733</v>
      </c>
    </row>
    <row r="85" spans="1:60" ht="16.5" customHeight="1" x14ac:dyDescent="0.25">
      <c r="A85" s="19">
        <v>2</v>
      </c>
      <c r="B85" s="16">
        <v>60020</v>
      </c>
      <c r="C85" s="21" t="s">
        <v>55</v>
      </c>
      <c r="D85" s="1568"/>
      <c r="E85" s="1569"/>
      <c r="F85" s="1569"/>
      <c r="G85" s="293">
        <f t="shared" si="89"/>
        <v>0</v>
      </c>
      <c r="H85" s="595"/>
      <c r="I85" s="592"/>
      <c r="J85" s="592"/>
      <c r="K85" s="618">
        <f t="shared" si="79"/>
        <v>0</v>
      </c>
      <c r="L85" s="595"/>
      <c r="M85" s="592"/>
      <c r="N85" s="592"/>
      <c r="O85" s="618">
        <f t="shared" si="90"/>
        <v>0</v>
      </c>
      <c r="P85" s="682"/>
      <c r="Q85" s="683"/>
      <c r="R85" s="683"/>
      <c r="S85" s="684">
        <f t="shared" si="80"/>
        <v>0</v>
      </c>
      <c r="T85" s="291"/>
      <c r="U85" s="292"/>
      <c r="V85" s="292"/>
      <c r="W85" s="293">
        <f t="shared" si="91"/>
        <v>0</v>
      </c>
      <c r="X85" s="281"/>
      <c r="Y85" s="282"/>
      <c r="Z85" s="282"/>
      <c r="AA85" s="545">
        <f t="shared" si="92"/>
        <v>0</v>
      </c>
      <c r="AB85" s="1585"/>
      <c r="AC85" s="1586"/>
      <c r="AD85" s="1586"/>
      <c r="AE85" s="293">
        <f t="shared" si="81"/>
        <v>0</v>
      </c>
      <c r="AF85" s="1597"/>
      <c r="AG85" s="1598"/>
      <c r="AH85" s="1598"/>
      <c r="AI85" s="293">
        <f t="shared" si="82"/>
        <v>0</v>
      </c>
      <c r="AJ85" s="1613"/>
      <c r="AK85" s="1614"/>
      <c r="AL85" s="1614"/>
      <c r="AM85" s="293">
        <f t="shared" si="83"/>
        <v>0</v>
      </c>
      <c r="AN85" s="1626"/>
      <c r="AO85" s="1627"/>
      <c r="AP85" s="1627"/>
      <c r="AQ85" s="293">
        <f t="shared" si="84"/>
        <v>0</v>
      </c>
      <c r="AR85" s="1647"/>
      <c r="AS85" s="1648"/>
      <c r="AT85" s="1648"/>
      <c r="AU85" s="293">
        <f t="shared" si="85"/>
        <v>0</v>
      </c>
      <c r="AV85" s="595"/>
      <c r="AW85" s="592"/>
      <c r="AX85" s="592"/>
      <c r="AY85" s="618">
        <f t="shared" si="86"/>
        <v>0</v>
      </c>
      <c r="AZ85" s="461">
        <f t="shared" si="64"/>
        <v>0</v>
      </c>
      <c r="BA85" s="470">
        <f t="shared" si="65"/>
        <v>0</v>
      </c>
      <c r="BB85" s="453">
        <f t="shared" ref="BB85" si="97">F85+J85+N85+R85+V85+Z85+AD85+AH85+AL85+AP85+AT85+AX85+0.001</f>
        <v>1E-3</v>
      </c>
      <c r="BC85" s="457">
        <f t="shared" si="14"/>
        <v>0</v>
      </c>
      <c r="BD85" s="462">
        <f t="shared" si="93"/>
        <v>0.14714714714714713</v>
      </c>
      <c r="BE85" s="463">
        <f t="shared" si="94"/>
        <v>1.4661904409666817E-4</v>
      </c>
      <c r="BF85" s="464">
        <f t="shared" si="95"/>
        <v>0.99999999999999944</v>
      </c>
      <c r="BG85" s="463">
        <f t="shared" si="69"/>
        <v>0</v>
      </c>
      <c r="BH85" s="462">
        <f t="shared" si="96"/>
        <v>0.23126602794053733</v>
      </c>
    </row>
    <row r="86" spans="1:60" ht="16.5" customHeight="1" x14ac:dyDescent="0.25">
      <c r="A86" s="19">
        <v>3</v>
      </c>
      <c r="B86" s="16">
        <v>60050</v>
      </c>
      <c r="C86" s="21" t="s">
        <v>57</v>
      </c>
      <c r="D86" s="1568"/>
      <c r="E86" s="1569"/>
      <c r="F86" s="1569"/>
      <c r="G86" s="293">
        <f t="shared" si="89"/>
        <v>0</v>
      </c>
      <c r="H86" s="595"/>
      <c r="I86" s="592"/>
      <c r="J86" s="592"/>
      <c r="K86" s="618">
        <f t="shared" si="79"/>
        <v>0</v>
      </c>
      <c r="L86" s="595"/>
      <c r="M86" s="592"/>
      <c r="N86" s="592"/>
      <c r="O86" s="618">
        <f t="shared" si="90"/>
        <v>0</v>
      </c>
      <c r="P86" s="682"/>
      <c r="Q86" s="683"/>
      <c r="R86" s="683"/>
      <c r="S86" s="684">
        <f t="shared" si="80"/>
        <v>0</v>
      </c>
      <c r="T86" s="291"/>
      <c r="U86" s="292"/>
      <c r="V86" s="292"/>
      <c r="W86" s="293">
        <f t="shared" si="91"/>
        <v>0</v>
      </c>
      <c r="X86" s="281"/>
      <c r="Y86" s="282"/>
      <c r="Z86" s="282"/>
      <c r="AA86" s="545">
        <f t="shared" si="92"/>
        <v>0</v>
      </c>
      <c r="AB86" s="1585"/>
      <c r="AC86" s="1586"/>
      <c r="AD86" s="1586"/>
      <c r="AE86" s="293">
        <f t="shared" si="81"/>
        <v>0</v>
      </c>
      <c r="AF86" s="1597"/>
      <c r="AG86" s="1598"/>
      <c r="AH86" s="1598"/>
      <c r="AI86" s="293">
        <f t="shared" si="82"/>
        <v>0</v>
      </c>
      <c r="AJ86" s="1613"/>
      <c r="AK86" s="1614"/>
      <c r="AL86" s="1614"/>
      <c r="AM86" s="293">
        <f t="shared" si="83"/>
        <v>0</v>
      </c>
      <c r="AN86" s="1626"/>
      <c r="AO86" s="1627"/>
      <c r="AP86" s="1627"/>
      <c r="AQ86" s="293">
        <f t="shared" si="84"/>
        <v>0</v>
      </c>
      <c r="AR86" s="1647"/>
      <c r="AS86" s="1648"/>
      <c r="AT86" s="1648"/>
      <c r="AU86" s="293">
        <f t="shared" si="85"/>
        <v>0</v>
      </c>
      <c r="AV86" s="595"/>
      <c r="AW86" s="592"/>
      <c r="AX86" s="592"/>
      <c r="AY86" s="618">
        <f t="shared" si="86"/>
        <v>0</v>
      </c>
      <c r="AZ86" s="461">
        <f t="shared" si="64"/>
        <v>0</v>
      </c>
      <c r="BA86" s="470">
        <f t="shared" si="65"/>
        <v>0</v>
      </c>
      <c r="BB86" s="453">
        <f>F86+J86+N86+R86+V86+Z86+AD86+AH86+AL86+AP86+AT86+AX86+0.001</f>
        <v>1E-3</v>
      </c>
      <c r="BC86" s="457">
        <f t="shared" si="14"/>
        <v>0</v>
      </c>
      <c r="BD86" s="462">
        <f t="shared" si="93"/>
        <v>0.14714714714714713</v>
      </c>
      <c r="BE86" s="463">
        <f t="shared" si="94"/>
        <v>1.4661904409666817E-4</v>
      </c>
      <c r="BF86" s="464">
        <f t="shared" si="95"/>
        <v>0.99999999999999944</v>
      </c>
      <c r="BG86" s="463">
        <f t="shared" si="69"/>
        <v>0</v>
      </c>
      <c r="BH86" s="462">
        <f t="shared" si="96"/>
        <v>0.23126602794053733</v>
      </c>
    </row>
    <row r="87" spans="1:60" ht="16.5" customHeight="1" x14ac:dyDescent="0.25">
      <c r="A87" s="19">
        <v>4</v>
      </c>
      <c r="B87" s="16">
        <v>60070</v>
      </c>
      <c r="C87" s="21" t="s">
        <v>45</v>
      </c>
      <c r="D87" s="1568">
        <v>0</v>
      </c>
      <c r="E87" s="1569">
        <v>0</v>
      </c>
      <c r="F87" s="1569">
        <v>2</v>
      </c>
      <c r="G87" s="293">
        <f t="shared" si="89"/>
        <v>1</v>
      </c>
      <c r="H87" s="595"/>
      <c r="I87" s="592"/>
      <c r="J87" s="592"/>
      <c r="K87" s="618">
        <f t="shared" si="79"/>
        <v>0</v>
      </c>
      <c r="L87" s="595"/>
      <c r="M87" s="592"/>
      <c r="N87" s="592"/>
      <c r="O87" s="618">
        <f t="shared" si="90"/>
        <v>0</v>
      </c>
      <c r="P87" s="682"/>
      <c r="Q87" s="683"/>
      <c r="R87" s="683"/>
      <c r="S87" s="684">
        <f t="shared" si="80"/>
        <v>0</v>
      </c>
      <c r="T87" s="291"/>
      <c r="U87" s="292"/>
      <c r="V87" s="292"/>
      <c r="W87" s="293">
        <f t="shared" si="91"/>
        <v>0</v>
      </c>
      <c r="X87" s="281"/>
      <c r="Y87" s="282"/>
      <c r="Z87" s="282"/>
      <c r="AA87" s="545">
        <f t="shared" si="92"/>
        <v>0</v>
      </c>
      <c r="AB87" s="1585"/>
      <c r="AC87" s="1586"/>
      <c r="AD87" s="1586"/>
      <c r="AE87" s="293">
        <f t="shared" si="81"/>
        <v>0</v>
      </c>
      <c r="AF87" s="1597"/>
      <c r="AG87" s="1598"/>
      <c r="AH87" s="1598"/>
      <c r="AI87" s="293">
        <f t="shared" si="82"/>
        <v>0</v>
      </c>
      <c r="AJ87" s="1613"/>
      <c r="AK87" s="1614"/>
      <c r="AL87" s="1614"/>
      <c r="AM87" s="293">
        <f t="shared" si="83"/>
        <v>0</v>
      </c>
      <c r="AN87" s="1626">
        <v>0</v>
      </c>
      <c r="AO87" s="1627">
        <v>25</v>
      </c>
      <c r="AP87" s="1627">
        <v>25</v>
      </c>
      <c r="AQ87" s="293">
        <f t="shared" si="84"/>
        <v>1</v>
      </c>
      <c r="AR87" s="1647"/>
      <c r="AS87" s="1648"/>
      <c r="AT87" s="1648"/>
      <c r="AU87" s="293">
        <f t="shared" si="85"/>
        <v>0</v>
      </c>
      <c r="AV87" s="595"/>
      <c r="AW87" s="592"/>
      <c r="AX87" s="592"/>
      <c r="AY87" s="618">
        <f t="shared" si="86"/>
        <v>0</v>
      </c>
      <c r="AZ87" s="461">
        <f t="shared" si="64"/>
        <v>0</v>
      </c>
      <c r="BA87" s="470">
        <f t="shared" si="65"/>
        <v>25</v>
      </c>
      <c r="BB87" s="465">
        <f t="shared" si="68"/>
        <v>27</v>
      </c>
      <c r="BC87" s="457">
        <f t="shared" si="14"/>
        <v>0.33333333333333331</v>
      </c>
      <c r="BD87" s="462">
        <f t="shared" si="93"/>
        <v>0.14714714714714713</v>
      </c>
      <c r="BE87" s="463">
        <f t="shared" si="94"/>
        <v>3.9587141906100403</v>
      </c>
      <c r="BF87" s="464">
        <f t="shared" si="95"/>
        <v>0.99999999999999944</v>
      </c>
      <c r="BG87" s="463">
        <f t="shared" si="69"/>
        <v>0.92592592592592593</v>
      </c>
      <c r="BH87" s="462">
        <f t="shared" si="96"/>
        <v>0.23126602794053733</v>
      </c>
    </row>
    <row r="88" spans="1:60" ht="16.5" customHeight="1" x14ac:dyDescent="0.25">
      <c r="A88" s="19">
        <v>5</v>
      </c>
      <c r="B88" s="16">
        <v>60180</v>
      </c>
      <c r="C88" s="21" t="s">
        <v>4</v>
      </c>
      <c r="D88" s="1568"/>
      <c r="E88" s="1569"/>
      <c r="F88" s="1569"/>
      <c r="G88" s="293">
        <f t="shared" si="89"/>
        <v>0</v>
      </c>
      <c r="H88" s="595"/>
      <c r="I88" s="592"/>
      <c r="J88" s="592"/>
      <c r="K88" s="618">
        <f t="shared" si="79"/>
        <v>0</v>
      </c>
      <c r="L88" s="595"/>
      <c r="M88" s="592"/>
      <c r="N88" s="592"/>
      <c r="O88" s="618">
        <f t="shared" si="90"/>
        <v>0</v>
      </c>
      <c r="P88" s="682"/>
      <c r="Q88" s="683"/>
      <c r="R88" s="683"/>
      <c r="S88" s="684">
        <f t="shared" si="80"/>
        <v>0</v>
      </c>
      <c r="T88" s="291"/>
      <c r="U88" s="292"/>
      <c r="V88" s="292"/>
      <c r="W88" s="293">
        <f t="shared" si="91"/>
        <v>0</v>
      </c>
      <c r="X88" s="281"/>
      <c r="Y88" s="282"/>
      <c r="Z88" s="282"/>
      <c r="AA88" s="545">
        <f t="shared" si="92"/>
        <v>0</v>
      </c>
      <c r="AB88" s="1585"/>
      <c r="AC88" s="1586"/>
      <c r="AD88" s="1586"/>
      <c r="AE88" s="293">
        <f t="shared" si="81"/>
        <v>0</v>
      </c>
      <c r="AF88" s="1597"/>
      <c r="AG88" s="1598"/>
      <c r="AH88" s="1598"/>
      <c r="AI88" s="293">
        <f t="shared" si="82"/>
        <v>0</v>
      </c>
      <c r="AJ88" s="1613"/>
      <c r="AK88" s="1614"/>
      <c r="AL88" s="1614"/>
      <c r="AM88" s="293">
        <f t="shared" si="83"/>
        <v>0</v>
      </c>
      <c r="AN88" s="1626"/>
      <c r="AO88" s="1627"/>
      <c r="AP88" s="1627"/>
      <c r="AQ88" s="293">
        <f t="shared" si="84"/>
        <v>0</v>
      </c>
      <c r="AR88" s="1647"/>
      <c r="AS88" s="1648"/>
      <c r="AT88" s="1648"/>
      <c r="AU88" s="293">
        <f t="shared" si="85"/>
        <v>0</v>
      </c>
      <c r="AV88" s="595"/>
      <c r="AW88" s="592"/>
      <c r="AX88" s="592"/>
      <c r="AY88" s="618">
        <f t="shared" si="86"/>
        <v>0</v>
      </c>
      <c r="AZ88" s="461">
        <f t="shared" si="64"/>
        <v>0</v>
      </c>
      <c r="BA88" s="470">
        <f t="shared" si="65"/>
        <v>0</v>
      </c>
      <c r="BB88" s="453">
        <f t="shared" ref="BB88" si="98">F88+J88+N88+R88+V88+Z88+AD88+AH88+AL88+AP88+AT88+AX88+0.001</f>
        <v>1E-3</v>
      </c>
      <c r="BC88" s="457">
        <f t="shared" si="14"/>
        <v>0</v>
      </c>
      <c r="BD88" s="462">
        <f t="shared" si="93"/>
        <v>0.14714714714714713</v>
      </c>
      <c r="BE88" s="463">
        <f t="shared" si="94"/>
        <v>1.4661904409666817E-4</v>
      </c>
      <c r="BF88" s="464">
        <f t="shared" si="95"/>
        <v>0.99999999999999944</v>
      </c>
      <c r="BG88" s="463">
        <f t="shared" si="69"/>
        <v>0</v>
      </c>
      <c r="BH88" s="462">
        <f t="shared" si="96"/>
        <v>0.23126602794053733</v>
      </c>
    </row>
    <row r="89" spans="1:60" ht="16.5" customHeight="1" x14ac:dyDescent="0.25">
      <c r="A89" s="678">
        <v>6</v>
      </c>
      <c r="B89" s="16">
        <v>60240</v>
      </c>
      <c r="C89" s="21" t="s">
        <v>46</v>
      </c>
      <c r="D89" s="1568"/>
      <c r="E89" s="1569"/>
      <c r="F89" s="1569"/>
      <c r="G89" s="293">
        <f t="shared" si="89"/>
        <v>0</v>
      </c>
      <c r="H89" s="595"/>
      <c r="I89" s="592"/>
      <c r="J89" s="592"/>
      <c r="K89" s="618">
        <f t="shared" si="79"/>
        <v>0</v>
      </c>
      <c r="L89" s="595"/>
      <c r="M89" s="592"/>
      <c r="N89" s="592"/>
      <c r="O89" s="618">
        <f t="shared" si="90"/>
        <v>0</v>
      </c>
      <c r="P89" s="682"/>
      <c r="Q89" s="683"/>
      <c r="R89" s="683"/>
      <c r="S89" s="684">
        <f t="shared" si="80"/>
        <v>0</v>
      </c>
      <c r="T89" s="291"/>
      <c r="U89" s="292"/>
      <c r="V89" s="292"/>
      <c r="W89" s="293">
        <f t="shared" si="91"/>
        <v>0</v>
      </c>
      <c r="X89" s="281"/>
      <c r="Y89" s="282"/>
      <c r="Z89" s="282"/>
      <c r="AA89" s="545">
        <f t="shared" si="92"/>
        <v>0</v>
      </c>
      <c r="AB89" s="1585"/>
      <c r="AC89" s="1586"/>
      <c r="AD89" s="1586"/>
      <c r="AE89" s="293">
        <f t="shared" si="81"/>
        <v>0</v>
      </c>
      <c r="AF89" s="1597"/>
      <c r="AG89" s="1598"/>
      <c r="AH89" s="1598"/>
      <c r="AI89" s="293">
        <f t="shared" si="82"/>
        <v>0</v>
      </c>
      <c r="AJ89" s="1613"/>
      <c r="AK89" s="1614"/>
      <c r="AL89" s="1614"/>
      <c r="AM89" s="293">
        <f t="shared" si="83"/>
        <v>0</v>
      </c>
      <c r="AN89" s="1626">
        <v>0</v>
      </c>
      <c r="AO89" s="1627">
        <v>1</v>
      </c>
      <c r="AP89" s="1627">
        <v>1</v>
      </c>
      <c r="AQ89" s="293">
        <f t="shared" si="84"/>
        <v>1</v>
      </c>
      <c r="AR89" s="1647"/>
      <c r="AS89" s="1648"/>
      <c r="AT89" s="1648"/>
      <c r="AU89" s="293">
        <f t="shared" si="85"/>
        <v>0</v>
      </c>
      <c r="AV89" s="595"/>
      <c r="AW89" s="592"/>
      <c r="AX89" s="592"/>
      <c r="AY89" s="618">
        <f t="shared" si="86"/>
        <v>0</v>
      </c>
      <c r="AZ89" s="461">
        <f t="shared" si="64"/>
        <v>0</v>
      </c>
      <c r="BA89" s="470">
        <f t="shared" si="65"/>
        <v>1</v>
      </c>
      <c r="BB89" s="465">
        <f t="shared" si="68"/>
        <v>1</v>
      </c>
      <c r="BC89" s="457">
        <f t="shared" si="14"/>
        <v>0.16666666666666666</v>
      </c>
      <c r="BD89" s="462">
        <f t="shared" si="93"/>
        <v>0.14714714714714713</v>
      </c>
      <c r="BE89" s="463">
        <f t="shared" si="94"/>
        <v>0.14661904409666818</v>
      </c>
      <c r="BF89" s="464">
        <f t="shared" si="95"/>
        <v>0.99999999999999944</v>
      </c>
      <c r="BG89" s="463">
        <f t="shared" si="69"/>
        <v>1</v>
      </c>
      <c r="BH89" s="462">
        <f t="shared" si="96"/>
        <v>0.23126602794053733</v>
      </c>
    </row>
    <row r="90" spans="1:60" ht="16.5" customHeight="1" x14ac:dyDescent="0.25">
      <c r="A90" s="678">
        <v>7</v>
      </c>
      <c r="B90" s="16">
        <v>60560</v>
      </c>
      <c r="C90" s="21" t="s">
        <v>27</v>
      </c>
      <c r="D90" s="1568"/>
      <c r="E90" s="1569"/>
      <c r="F90" s="1569"/>
      <c r="G90" s="293">
        <f t="shared" si="89"/>
        <v>0</v>
      </c>
      <c r="H90" s="595"/>
      <c r="I90" s="592"/>
      <c r="J90" s="592"/>
      <c r="K90" s="618">
        <f t="shared" si="79"/>
        <v>0</v>
      </c>
      <c r="L90" s="595"/>
      <c r="M90" s="592"/>
      <c r="N90" s="592"/>
      <c r="O90" s="618">
        <f t="shared" si="90"/>
        <v>0</v>
      </c>
      <c r="P90" s="682"/>
      <c r="Q90" s="683"/>
      <c r="R90" s="683"/>
      <c r="S90" s="684">
        <f t="shared" si="80"/>
        <v>0</v>
      </c>
      <c r="T90" s="291"/>
      <c r="U90" s="292"/>
      <c r="V90" s="292"/>
      <c r="W90" s="293">
        <f t="shared" si="91"/>
        <v>0</v>
      </c>
      <c r="X90" s="281"/>
      <c r="Y90" s="282"/>
      <c r="Z90" s="282"/>
      <c r="AA90" s="545">
        <f t="shared" si="92"/>
        <v>0</v>
      </c>
      <c r="AB90" s="1585"/>
      <c r="AC90" s="1586"/>
      <c r="AD90" s="1586"/>
      <c r="AE90" s="293">
        <f t="shared" si="81"/>
        <v>0</v>
      </c>
      <c r="AF90" s="1597"/>
      <c r="AG90" s="1598"/>
      <c r="AH90" s="1598"/>
      <c r="AI90" s="293">
        <f t="shared" si="82"/>
        <v>0</v>
      </c>
      <c r="AJ90" s="1613"/>
      <c r="AK90" s="1614"/>
      <c r="AL90" s="1614"/>
      <c r="AM90" s="293">
        <f t="shared" si="83"/>
        <v>0</v>
      </c>
      <c r="AN90" s="1626"/>
      <c r="AO90" s="1627"/>
      <c r="AP90" s="1627"/>
      <c r="AQ90" s="293">
        <f t="shared" si="84"/>
        <v>0</v>
      </c>
      <c r="AR90" s="1647"/>
      <c r="AS90" s="1648"/>
      <c r="AT90" s="1648"/>
      <c r="AU90" s="293">
        <f t="shared" si="85"/>
        <v>0</v>
      </c>
      <c r="AV90" s="595"/>
      <c r="AW90" s="592"/>
      <c r="AX90" s="592"/>
      <c r="AY90" s="618">
        <f t="shared" si="86"/>
        <v>0</v>
      </c>
      <c r="AZ90" s="461">
        <f t="shared" si="64"/>
        <v>0</v>
      </c>
      <c r="BA90" s="470">
        <f t="shared" si="65"/>
        <v>0</v>
      </c>
      <c r="BB90" s="453">
        <f t="shared" ref="BB90:BB93" si="99">F90+J90+N90+R90+V90+Z90+AD90+AH90+AL90+AP90+AT90+AX90+0.001</f>
        <v>1E-3</v>
      </c>
      <c r="BC90" s="457">
        <f t="shared" si="14"/>
        <v>0</v>
      </c>
      <c r="BD90" s="462">
        <f t="shared" si="93"/>
        <v>0.14714714714714713</v>
      </c>
      <c r="BE90" s="463">
        <f t="shared" si="94"/>
        <v>1.4661904409666817E-4</v>
      </c>
      <c r="BF90" s="464">
        <f t="shared" si="95"/>
        <v>0.99999999999999944</v>
      </c>
      <c r="BG90" s="463">
        <f t="shared" si="69"/>
        <v>0</v>
      </c>
      <c r="BH90" s="462">
        <f t="shared" si="96"/>
        <v>0.23126602794053733</v>
      </c>
    </row>
    <row r="91" spans="1:60" ht="16.5" customHeight="1" x14ac:dyDescent="0.25">
      <c r="A91" s="678">
        <v>8</v>
      </c>
      <c r="B91" s="16">
        <v>60660</v>
      </c>
      <c r="C91" s="21" t="s">
        <v>59</v>
      </c>
      <c r="D91" s="1568"/>
      <c r="E91" s="1569"/>
      <c r="F91" s="1569"/>
      <c r="G91" s="293">
        <f t="shared" si="89"/>
        <v>0</v>
      </c>
      <c r="H91" s="595"/>
      <c r="I91" s="592"/>
      <c r="J91" s="592"/>
      <c r="K91" s="618">
        <f t="shared" si="79"/>
        <v>0</v>
      </c>
      <c r="L91" s="595"/>
      <c r="M91" s="592"/>
      <c r="N91" s="592"/>
      <c r="O91" s="618">
        <f t="shared" si="90"/>
        <v>0</v>
      </c>
      <c r="P91" s="682"/>
      <c r="Q91" s="683"/>
      <c r="R91" s="683"/>
      <c r="S91" s="684">
        <f t="shared" si="80"/>
        <v>0</v>
      </c>
      <c r="T91" s="291"/>
      <c r="U91" s="292"/>
      <c r="V91" s="292"/>
      <c r="W91" s="293">
        <f t="shared" si="91"/>
        <v>0</v>
      </c>
      <c r="X91" s="281"/>
      <c r="Y91" s="282"/>
      <c r="Z91" s="282"/>
      <c r="AA91" s="545">
        <f t="shared" si="92"/>
        <v>0</v>
      </c>
      <c r="AB91" s="1585"/>
      <c r="AC91" s="1586"/>
      <c r="AD91" s="1586"/>
      <c r="AE91" s="293">
        <f t="shared" si="81"/>
        <v>0</v>
      </c>
      <c r="AF91" s="1597"/>
      <c r="AG91" s="1598"/>
      <c r="AH91" s="1598"/>
      <c r="AI91" s="293">
        <f t="shared" si="82"/>
        <v>0</v>
      </c>
      <c r="AJ91" s="1613"/>
      <c r="AK91" s="1614"/>
      <c r="AL91" s="1614"/>
      <c r="AM91" s="293">
        <f t="shared" si="83"/>
        <v>0</v>
      </c>
      <c r="AN91" s="1626"/>
      <c r="AO91" s="1627"/>
      <c r="AP91" s="1627"/>
      <c r="AQ91" s="293">
        <f t="shared" si="84"/>
        <v>0</v>
      </c>
      <c r="AR91" s="1647"/>
      <c r="AS91" s="1648"/>
      <c r="AT91" s="1648"/>
      <c r="AU91" s="293">
        <f t="shared" si="85"/>
        <v>0</v>
      </c>
      <c r="AV91" s="595"/>
      <c r="AW91" s="592"/>
      <c r="AX91" s="592"/>
      <c r="AY91" s="618">
        <f t="shared" si="86"/>
        <v>0</v>
      </c>
      <c r="AZ91" s="461">
        <f t="shared" si="64"/>
        <v>0</v>
      </c>
      <c r="BA91" s="470">
        <f t="shared" si="65"/>
        <v>0</v>
      </c>
      <c r="BB91" s="469">
        <f t="shared" si="99"/>
        <v>1E-3</v>
      </c>
      <c r="BC91" s="457">
        <f t="shared" si="14"/>
        <v>0</v>
      </c>
      <c r="BD91" s="462">
        <f t="shared" si="93"/>
        <v>0.14714714714714713</v>
      </c>
      <c r="BE91" s="463">
        <f t="shared" si="94"/>
        <v>1.4661904409666817E-4</v>
      </c>
      <c r="BF91" s="464">
        <f t="shared" si="95"/>
        <v>0.99999999999999944</v>
      </c>
      <c r="BG91" s="463">
        <f t="shared" si="69"/>
        <v>0</v>
      </c>
      <c r="BH91" s="462">
        <f t="shared" si="96"/>
        <v>0.23126602794053733</v>
      </c>
    </row>
    <row r="92" spans="1:60" ht="16.5" customHeight="1" x14ac:dyDescent="0.25">
      <c r="A92" s="678">
        <v>9</v>
      </c>
      <c r="B92" s="15">
        <v>60001</v>
      </c>
      <c r="C92" s="20" t="s">
        <v>60</v>
      </c>
      <c r="D92" s="1568"/>
      <c r="E92" s="1569"/>
      <c r="F92" s="1569"/>
      <c r="G92" s="293">
        <f>IF(F92&gt;0,1,0)</f>
        <v>0</v>
      </c>
      <c r="H92" s="595"/>
      <c r="I92" s="592"/>
      <c r="J92" s="592"/>
      <c r="K92" s="618">
        <f>IF(J92&gt;0,1,0)</f>
        <v>0</v>
      </c>
      <c r="L92" s="595"/>
      <c r="M92" s="592"/>
      <c r="N92" s="592"/>
      <c r="O92" s="618">
        <f t="shared" si="90"/>
        <v>0</v>
      </c>
      <c r="P92" s="682"/>
      <c r="Q92" s="683"/>
      <c r="R92" s="683"/>
      <c r="S92" s="684">
        <f>IF(R92&gt;0,1,0)</f>
        <v>0</v>
      </c>
      <c r="T92" s="291"/>
      <c r="U92" s="292"/>
      <c r="V92" s="292"/>
      <c r="W92" s="293">
        <f t="shared" si="91"/>
        <v>0</v>
      </c>
      <c r="X92" s="281"/>
      <c r="Y92" s="282"/>
      <c r="Z92" s="282"/>
      <c r="AA92" s="545">
        <f t="shared" si="92"/>
        <v>0</v>
      </c>
      <c r="AB92" s="1585"/>
      <c r="AC92" s="1586"/>
      <c r="AD92" s="1586"/>
      <c r="AE92" s="293">
        <f>IF(AD92&gt;0,1,0)</f>
        <v>0</v>
      </c>
      <c r="AF92" s="1597"/>
      <c r="AG92" s="1598"/>
      <c r="AH92" s="1598"/>
      <c r="AI92" s="293">
        <f>IF(AH92&gt;0,1,0)</f>
        <v>0</v>
      </c>
      <c r="AJ92" s="1613"/>
      <c r="AK92" s="1614"/>
      <c r="AL92" s="1614"/>
      <c r="AM92" s="293">
        <f>IF(AL92&gt;0,1,0)</f>
        <v>0</v>
      </c>
      <c r="AN92" s="1626"/>
      <c r="AO92" s="1627"/>
      <c r="AP92" s="1627"/>
      <c r="AQ92" s="293">
        <f>IF(AP92&gt;0,1,0)</f>
        <v>0</v>
      </c>
      <c r="AR92" s="1647"/>
      <c r="AS92" s="1648"/>
      <c r="AT92" s="1648"/>
      <c r="AU92" s="293">
        <f>IF(AT92&gt;0,1,0)</f>
        <v>0</v>
      </c>
      <c r="AV92" s="595"/>
      <c r="AW92" s="592"/>
      <c r="AX92" s="592"/>
      <c r="AY92" s="618">
        <f>IF(AX92&gt;0,1,0)</f>
        <v>0</v>
      </c>
      <c r="AZ92" s="461">
        <f t="shared" si="64"/>
        <v>0</v>
      </c>
      <c r="BA92" s="470">
        <f t="shared" si="65"/>
        <v>0</v>
      </c>
      <c r="BB92" s="453">
        <f t="shared" si="99"/>
        <v>1E-3</v>
      </c>
      <c r="BC92" s="457">
        <f t="shared" si="14"/>
        <v>0</v>
      </c>
      <c r="BD92" s="458">
        <f t="shared" si="93"/>
        <v>0.14714714714714713</v>
      </c>
      <c r="BE92" s="459">
        <f t="shared" si="94"/>
        <v>1.4661904409666817E-4</v>
      </c>
      <c r="BF92" s="460">
        <f t="shared" si="95"/>
        <v>0.99999999999999944</v>
      </c>
      <c r="BG92" s="459">
        <f>(AZ92+BA92)/BB92</f>
        <v>0</v>
      </c>
      <c r="BH92" s="458">
        <f t="shared" si="96"/>
        <v>0.23126602794053733</v>
      </c>
    </row>
    <row r="93" spans="1:60" ht="16.5" customHeight="1" x14ac:dyDescent="0.25">
      <c r="A93" s="678">
        <v>10</v>
      </c>
      <c r="B93" s="16">
        <v>60701</v>
      </c>
      <c r="C93" s="21" t="s">
        <v>61</v>
      </c>
      <c r="D93" s="1568"/>
      <c r="E93" s="1569"/>
      <c r="F93" s="1569"/>
      <c r="G93" s="293">
        <f t="shared" si="89"/>
        <v>0</v>
      </c>
      <c r="H93" s="595"/>
      <c r="I93" s="592"/>
      <c r="J93" s="592"/>
      <c r="K93" s="618">
        <f t="shared" si="79"/>
        <v>0</v>
      </c>
      <c r="L93" s="595"/>
      <c r="M93" s="592"/>
      <c r="N93" s="592"/>
      <c r="O93" s="618">
        <f t="shared" si="90"/>
        <v>0</v>
      </c>
      <c r="P93" s="682"/>
      <c r="Q93" s="683"/>
      <c r="R93" s="683"/>
      <c r="S93" s="684">
        <f t="shared" si="80"/>
        <v>0</v>
      </c>
      <c r="T93" s="291"/>
      <c r="U93" s="292"/>
      <c r="V93" s="292"/>
      <c r="W93" s="293">
        <f t="shared" si="91"/>
        <v>0</v>
      </c>
      <c r="X93" s="281"/>
      <c r="Y93" s="282"/>
      <c r="Z93" s="282"/>
      <c r="AA93" s="545">
        <f t="shared" si="92"/>
        <v>0</v>
      </c>
      <c r="AB93" s="1585"/>
      <c r="AC93" s="1586"/>
      <c r="AD93" s="1586"/>
      <c r="AE93" s="293">
        <f t="shared" si="81"/>
        <v>0</v>
      </c>
      <c r="AF93" s="1597"/>
      <c r="AG93" s="1598"/>
      <c r="AH93" s="1598"/>
      <c r="AI93" s="293">
        <f t="shared" si="82"/>
        <v>0</v>
      </c>
      <c r="AJ93" s="1613"/>
      <c r="AK93" s="1614"/>
      <c r="AL93" s="1614"/>
      <c r="AM93" s="293">
        <f t="shared" si="83"/>
        <v>0</v>
      </c>
      <c r="AN93" s="1626"/>
      <c r="AO93" s="1627"/>
      <c r="AP93" s="1627"/>
      <c r="AQ93" s="293">
        <f t="shared" si="84"/>
        <v>0</v>
      </c>
      <c r="AR93" s="1647"/>
      <c r="AS93" s="1648"/>
      <c r="AT93" s="1648"/>
      <c r="AU93" s="293">
        <f t="shared" si="85"/>
        <v>0</v>
      </c>
      <c r="AV93" s="595"/>
      <c r="AW93" s="592"/>
      <c r="AX93" s="592"/>
      <c r="AY93" s="618">
        <f t="shared" si="86"/>
        <v>0</v>
      </c>
      <c r="AZ93" s="461">
        <f t="shared" si="64"/>
        <v>0</v>
      </c>
      <c r="BA93" s="470">
        <f t="shared" si="65"/>
        <v>0</v>
      </c>
      <c r="BB93" s="469">
        <f t="shared" si="99"/>
        <v>1E-3</v>
      </c>
      <c r="BC93" s="457">
        <f t="shared" si="14"/>
        <v>0</v>
      </c>
      <c r="BD93" s="462">
        <f t="shared" si="93"/>
        <v>0.14714714714714713</v>
      </c>
      <c r="BE93" s="463">
        <f t="shared" si="94"/>
        <v>1.4661904409666817E-4</v>
      </c>
      <c r="BF93" s="464">
        <f t="shared" si="95"/>
        <v>0.99999999999999944</v>
      </c>
      <c r="BG93" s="463">
        <f t="shared" si="69"/>
        <v>0</v>
      </c>
      <c r="BH93" s="462">
        <f t="shared" si="96"/>
        <v>0.23126602794053733</v>
      </c>
    </row>
    <row r="94" spans="1:60" ht="16.5" customHeight="1" x14ac:dyDescent="0.25">
      <c r="A94" s="678">
        <v>11</v>
      </c>
      <c r="B94" s="16">
        <v>60850</v>
      </c>
      <c r="C94" s="21" t="s">
        <v>62</v>
      </c>
      <c r="D94" s="1568"/>
      <c r="E94" s="1569"/>
      <c r="F94" s="1569"/>
      <c r="G94" s="293">
        <f t="shared" si="89"/>
        <v>0</v>
      </c>
      <c r="H94" s="595"/>
      <c r="I94" s="592"/>
      <c r="J94" s="592"/>
      <c r="K94" s="618">
        <f t="shared" si="79"/>
        <v>0</v>
      </c>
      <c r="L94" s="595"/>
      <c r="M94" s="592"/>
      <c r="N94" s="592"/>
      <c r="O94" s="618">
        <f t="shared" si="90"/>
        <v>0</v>
      </c>
      <c r="P94" s="682"/>
      <c r="Q94" s="683"/>
      <c r="R94" s="683"/>
      <c r="S94" s="684">
        <f t="shared" si="80"/>
        <v>0</v>
      </c>
      <c r="T94" s="291"/>
      <c r="U94" s="292"/>
      <c r="V94" s="292"/>
      <c r="W94" s="293">
        <f t="shared" si="91"/>
        <v>0</v>
      </c>
      <c r="X94" s="281"/>
      <c r="Y94" s="282"/>
      <c r="Z94" s="282"/>
      <c r="AA94" s="545">
        <f t="shared" si="92"/>
        <v>0</v>
      </c>
      <c r="AB94" s="1585"/>
      <c r="AC94" s="1586"/>
      <c r="AD94" s="1586"/>
      <c r="AE94" s="293">
        <f t="shared" si="81"/>
        <v>0</v>
      </c>
      <c r="AF94" s="1597"/>
      <c r="AG94" s="1598"/>
      <c r="AH94" s="1598"/>
      <c r="AI94" s="293">
        <f t="shared" si="82"/>
        <v>0</v>
      </c>
      <c r="AJ94" s="1613"/>
      <c r="AK94" s="1614"/>
      <c r="AL94" s="1614"/>
      <c r="AM94" s="293">
        <f t="shared" si="83"/>
        <v>0</v>
      </c>
      <c r="AN94" s="1626">
        <v>0</v>
      </c>
      <c r="AO94" s="1627">
        <v>1</v>
      </c>
      <c r="AP94" s="1627">
        <v>1</v>
      </c>
      <c r="AQ94" s="293">
        <f t="shared" si="84"/>
        <v>1</v>
      </c>
      <c r="AR94" s="1647"/>
      <c r="AS94" s="1648"/>
      <c r="AT94" s="1648"/>
      <c r="AU94" s="293">
        <f t="shared" si="85"/>
        <v>0</v>
      </c>
      <c r="AV94" s="595"/>
      <c r="AW94" s="592"/>
      <c r="AX94" s="592"/>
      <c r="AY94" s="618">
        <f t="shared" si="86"/>
        <v>0</v>
      </c>
      <c r="AZ94" s="461">
        <f t="shared" si="64"/>
        <v>0</v>
      </c>
      <c r="BA94" s="470">
        <f t="shared" si="65"/>
        <v>1</v>
      </c>
      <c r="BB94" s="453">
        <f>F94+J94+N94+R94+V94+Z94+AD94+AH94+AL94+AP94+AT94+AX94</f>
        <v>1</v>
      </c>
      <c r="BC94" s="457">
        <f t="shared" si="14"/>
        <v>0.16666666666666666</v>
      </c>
      <c r="BD94" s="462">
        <f t="shared" si="93"/>
        <v>0.14714714714714713</v>
      </c>
      <c r="BE94" s="463">
        <f t="shared" si="94"/>
        <v>0.14661904409666818</v>
      </c>
      <c r="BF94" s="464">
        <f t="shared" si="95"/>
        <v>0.99999999999999944</v>
      </c>
      <c r="BG94" s="463">
        <f t="shared" si="69"/>
        <v>1</v>
      </c>
      <c r="BH94" s="462">
        <f t="shared" si="96"/>
        <v>0.23126602794053733</v>
      </c>
    </row>
    <row r="95" spans="1:60" ht="16.5" customHeight="1" x14ac:dyDescent="0.25">
      <c r="A95" s="678">
        <v>12</v>
      </c>
      <c r="B95" s="16">
        <v>60910</v>
      </c>
      <c r="C95" s="21" t="s">
        <v>10</v>
      </c>
      <c r="D95" s="1568"/>
      <c r="E95" s="1569"/>
      <c r="F95" s="1569"/>
      <c r="G95" s="293">
        <f t="shared" si="89"/>
        <v>0</v>
      </c>
      <c r="H95" s="595"/>
      <c r="I95" s="592"/>
      <c r="J95" s="592"/>
      <c r="K95" s="618">
        <f t="shared" si="79"/>
        <v>0</v>
      </c>
      <c r="L95" s="595"/>
      <c r="M95" s="592"/>
      <c r="N95" s="592"/>
      <c r="O95" s="618">
        <f t="shared" si="90"/>
        <v>0</v>
      </c>
      <c r="P95" s="682"/>
      <c r="Q95" s="683"/>
      <c r="R95" s="683"/>
      <c r="S95" s="684">
        <f t="shared" si="80"/>
        <v>0</v>
      </c>
      <c r="T95" s="291"/>
      <c r="U95" s="292"/>
      <c r="V95" s="292"/>
      <c r="W95" s="293">
        <f t="shared" si="91"/>
        <v>0</v>
      </c>
      <c r="X95" s="281"/>
      <c r="Y95" s="282"/>
      <c r="Z95" s="282"/>
      <c r="AA95" s="545">
        <f t="shared" si="92"/>
        <v>0</v>
      </c>
      <c r="AB95" s="1585"/>
      <c r="AC95" s="1586"/>
      <c r="AD95" s="1586"/>
      <c r="AE95" s="293">
        <f t="shared" si="81"/>
        <v>0</v>
      </c>
      <c r="AF95" s="1597"/>
      <c r="AG95" s="1598"/>
      <c r="AH95" s="1598"/>
      <c r="AI95" s="293">
        <f t="shared" si="82"/>
        <v>0</v>
      </c>
      <c r="AJ95" s="1613"/>
      <c r="AK95" s="1614"/>
      <c r="AL95" s="1614"/>
      <c r="AM95" s="293">
        <f t="shared" si="83"/>
        <v>0</v>
      </c>
      <c r="AN95" s="1626"/>
      <c r="AO95" s="1627"/>
      <c r="AP95" s="1627"/>
      <c r="AQ95" s="293">
        <f t="shared" si="84"/>
        <v>0</v>
      </c>
      <c r="AR95" s="1647"/>
      <c r="AS95" s="1648"/>
      <c r="AT95" s="1648"/>
      <c r="AU95" s="293">
        <f t="shared" si="85"/>
        <v>0</v>
      </c>
      <c r="AV95" s="595"/>
      <c r="AW95" s="592"/>
      <c r="AX95" s="592"/>
      <c r="AY95" s="618">
        <f t="shared" si="86"/>
        <v>0</v>
      </c>
      <c r="AZ95" s="461">
        <f t="shared" si="64"/>
        <v>0</v>
      </c>
      <c r="BA95" s="470">
        <f t="shared" si="65"/>
        <v>0</v>
      </c>
      <c r="BB95" s="473">
        <f t="shared" ref="BB95" si="100">F95+J95+N95+R95+V95+Z95+AD95+AH95+AL95+AP95+AT95+AX95+0.001</f>
        <v>1E-3</v>
      </c>
      <c r="BC95" s="457">
        <f t="shared" si="14"/>
        <v>0</v>
      </c>
      <c r="BD95" s="462">
        <f t="shared" si="93"/>
        <v>0.14714714714714713</v>
      </c>
      <c r="BE95" s="463">
        <f t="shared" si="94"/>
        <v>1.4661904409666817E-4</v>
      </c>
      <c r="BF95" s="464">
        <f t="shared" si="95"/>
        <v>0.99999999999999944</v>
      </c>
      <c r="BG95" s="463">
        <f t="shared" si="69"/>
        <v>0</v>
      </c>
      <c r="BH95" s="462">
        <f t="shared" si="96"/>
        <v>0.23126602794053733</v>
      </c>
    </row>
    <row r="96" spans="1:60" ht="16.5" customHeight="1" x14ac:dyDescent="0.25">
      <c r="A96" s="678">
        <v>13</v>
      </c>
      <c r="B96" s="16">
        <v>60980</v>
      </c>
      <c r="C96" s="21" t="s">
        <v>63</v>
      </c>
      <c r="D96" s="1568">
        <v>0</v>
      </c>
      <c r="E96" s="1569">
        <v>0</v>
      </c>
      <c r="F96" s="1569">
        <v>1</v>
      </c>
      <c r="G96" s="293">
        <f t="shared" si="89"/>
        <v>1</v>
      </c>
      <c r="H96" s="595"/>
      <c r="I96" s="592"/>
      <c r="J96" s="592"/>
      <c r="K96" s="618">
        <f t="shared" si="79"/>
        <v>0</v>
      </c>
      <c r="L96" s="595"/>
      <c r="M96" s="592"/>
      <c r="N96" s="592"/>
      <c r="O96" s="618">
        <f t="shared" si="90"/>
        <v>0</v>
      </c>
      <c r="P96" s="682"/>
      <c r="Q96" s="683"/>
      <c r="R96" s="683"/>
      <c r="S96" s="684">
        <f t="shared" si="80"/>
        <v>0</v>
      </c>
      <c r="T96" s="291"/>
      <c r="U96" s="292"/>
      <c r="V96" s="292"/>
      <c r="W96" s="293">
        <f t="shared" si="91"/>
        <v>0</v>
      </c>
      <c r="X96" s="281"/>
      <c r="Y96" s="282"/>
      <c r="Z96" s="282"/>
      <c r="AA96" s="545">
        <f>IF(Z96&gt;0,1,0)</f>
        <v>0</v>
      </c>
      <c r="AB96" s="1585"/>
      <c r="AC96" s="1586"/>
      <c r="AD96" s="1586"/>
      <c r="AE96" s="293">
        <f t="shared" si="81"/>
        <v>0</v>
      </c>
      <c r="AF96" s="1597"/>
      <c r="AG96" s="1598"/>
      <c r="AH96" s="1598"/>
      <c r="AI96" s="293">
        <f t="shared" si="82"/>
        <v>0</v>
      </c>
      <c r="AJ96" s="1613"/>
      <c r="AK96" s="1614"/>
      <c r="AL96" s="1614"/>
      <c r="AM96" s="293">
        <f t="shared" si="83"/>
        <v>0</v>
      </c>
      <c r="AN96" s="1626"/>
      <c r="AO96" s="1627"/>
      <c r="AP96" s="1627"/>
      <c r="AQ96" s="293">
        <f t="shared" si="84"/>
        <v>0</v>
      </c>
      <c r="AR96" s="1647"/>
      <c r="AS96" s="1648"/>
      <c r="AT96" s="1648"/>
      <c r="AU96" s="293">
        <f t="shared" si="85"/>
        <v>0</v>
      </c>
      <c r="AV96" s="595"/>
      <c r="AW96" s="592"/>
      <c r="AX96" s="592"/>
      <c r="AY96" s="618">
        <f t="shared" si="86"/>
        <v>0</v>
      </c>
      <c r="AZ96" s="461">
        <f t="shared" ref="AZ96:AZ124" si="101">D96+H96+L96+P96+T96+X96+AB96+AF96+AJ96+AN96+AR96+AV96</f>
        <v>0</v>
      </c>
      <c r="BA96" s="470">
        <f t="shared" ref="BA96:BA124" si="102">E96+I96+M96+Q96+U96+Y96+AC96+AG96+AK96+AO96+AS96+AW96</f>
        <v>0</v>
      </c>
      <c r="BB96" s="453">
        <f t="shared" si="68"/>
        <v>1</v>
      </c>
      <c r="BC96" s="457">
        <f t="shared" si="14"/>
        <v>0.16666666666666666</v>
      </c>
      <c r="BD96" s="462">
        <f t="shared" si="93"/>
        <v>0.14714714714714713</v>
      </c>
      <c r="BE96" s="463">
        <f t="shared" si="94"/>
        <v>0.14661904409666818</v>
      </c>
      <c r="BF96" s="464">
        <f t="shared" si="95"/>
        <v>0.99999999999999944</v>
      </c>
      <c r="BG96" s="463">
        <f t="shared" si="69"/>
        <v>0</v>
      </c>
      <c r="BH96" s="462">
        <f t="shared" si="96"/>
        <v>0.23126602794053733</v>
      </c>
    </row>
    <row r="97" spans="1:60" ht="16.5" customHeight="1" x14ac:dyDescent="0.25">
      <c r="A97" s="678">
        <v>14</v>
      </c>
      <c r="B97" s="16">
        <v>61080</v>
      </c>
      <c r="C97" s="21" t="s">
        <v>64</v>
      </c>
      <c r="D97" s="1568"/>
      <c r="E97" s="1569"/>
      <c r="F97" s="1569"/>
      <c r="G97" s="293">
        <f t="shared" si="89"/>
        <v>0</v>
      </c>
      <c r="H97" s="595"/>
      <c r="I97" s="592"/>
      <c r="J97" s="592"/>
      <c r="K97" s="618">
        <f t="shared" si="79"/>
        <v>0</v>
      </c>
      <c r="L97" s="595"/>
      <c r="M97" s="592"/>
      <c r="N97" s="592"/>
      <c r="O97" s="618">
        <f t="shared" si="90"/>
        <v>0</v>
      </c>
      <c r="P97" s="682"/>
      <c r="Q97" s="683"/>
      <c r="R97" s="683"/>
      <c r="S97" s="684">
        <f t="shared" si="80"/>
        <v>0</v>
      </c>
      <c r="T97" s="291"/>
      <c r="U97" s="292"/>
      <c r="V97" s="292"/>
      <c r="W97" s="293">
        <f t="shared" si="91"/>
        <v>0</v>
      </c>
      <c r="X97" s="281"/>
      <c r="Y97" s="282"/>
      <c r="Z97" s="282"/>
      <c r="AA97" s="545">
        <f t="shared" si="92"/>
        <v>0</v>
      </c>
      <c r="AB97" s="1585"/>
      <c r="AC97" s="1586"/>
      <c r="AD97" s="1586"/>
      <c r="AE97" s="293">
        <f t="shared" si="81"/>
        <v>0</v>
      </c>
      <c r="AF97" s="1597"/>
      <c r="AG97" s="1598"/>
      <c r="AH97" s="1598"/>
      <c r="AI97" s="293">
        <f t="shared" si="82"/>
        <v>0</v>
      </c>
      <c r="AJ97" s="1613">
        <v>0</v>
      </c>
      <c r="AK97" s="1614">
        <v>0</v>
      </c>
      <c r="AL97" s="1614">
        <v>1</v>
      </c>
      <c r="AM97" s="293">
        <f t="shared" si="83"/>
        <v>1</v>
      </c>
      <c r="AN97" s="1626"/>
      <c r="AO97" s="1627"/>
      <c r="AP97" s="1627"/>
      <c r="AQ97" s="293">
        <f t="shared" si="84"/>
        <v>0</v>
      </c>
      <c r="AR97" s="1647"/>
      <c r="AS97" s="1648"/>
      <c r="AT97" s="1648"/>
      <c r="AU97" s="293">
        <f t="shared" si="85"/>
        <v>0</v>
      </c>
      <c r="AV97" s="595"/>
      <c r="AW97" s="592"/>
      <c r="AX97" s="592"/>
      <c r="AY97" s="618">
        <f t="shared" si="86"/>
        <v>0</v>
      </c>
      <c r="AZ97" s="461">
        <f t="shared" si="101"/>
        <v>0</v>
      </c>
      <c r="BA97" s="470">
        <f t="shared" si="102"/>
        <v>0</v>
      </c>
      <c r="BB97" s="453">
        <f>F97+J97+N97+R97+V97+Z97+AD97+AH97+AL97+AP97+AT97+AX97</f>
        <v>1</v>
      </c>
      <c r="BC97" s="457">
        <f t="shared" si="14"/>
        <v>0.16666666666666666</v>
      </c>
      <c r="BD97" s="462">
        <f t="shared" si="93"/>
        <v>0.14714714714714713</v>
      </c>
      <c r="BE97" s="463">
        <f t="shared" si="94"/>
        <v>0.14661904409666818</v>
      </c>
      <c r="BF97" s="464">
        <f t="shared" si="95"/>
        <v>0.99999999999999944</v>
      </c>
      <c r="BG97" s="463">
        <f t="shared" si="69"/>
        <v>0</v>
      </c>
      <c r="BH97" s="462">
        <f t="shared" si="96"/>
        <v>0.23126602794053733</v>
      </c>
    </row>
    <row r="98" spans="1:60" ht="16.5" customHeight="1" x14ac:dyDescent="0.25">
      <c r="A98" s="678">
        <v>15</v>
      </c>
      <c r="B98" s="16">
        <v>61150</v>
      </c>
      <c r="C98" s="21" t="s">
        <v>65</v>
      </c>
      <c r="D98" s="1568"/>
      <c r="E98" s="1569"/>
      <c r="F98" s="1569"/>
      <c r="G98" s="293">
        <f t="shared" si="89"/>
        <v>0</v>
      </c>
      <c r="H98" s="595"/>
      <c r="I98" s="592"/>
      <c r="J98" s="592"/>
      <c r="K98" s="618">
        <f t="shared" si="79"/>
        <v>0</v>
      </c>
      <c r="L98" s="595"/>
      <c r="M98" s="592"/>
      <c r="N98" s="592"/>
      <c r="O98" s="618">
        <f t="shared" si="90"/>
        <v>0</v>
      </c>
      <c r="P98" s="682"/>
      <c r="Q98" s="683"/>
      <c r="R98" s="683"/>
      <c r="S98" s="684">
        <f t="shared" si="80"/>
        <v>0</v>
      </c>
      <c r="T98" s="291"/>
      <c r="U98" s="292"/>
      <c r="V98" s="292"/>
      <c r="W98" s="293">
        <f t="shared" si="91"/>
        <v>0</v>
      </c>
      <c r="X98" s="281"/>
      <c r="Y98" s="282"/>
      <c r="Z98" s="282"/>
      <c r="AA98" s="545">
        <f t="shared" si="92"/>
        <v>0</v>
      </c>
      <c r="AB98" s="1585"/>
      <c r="AC98" s="1586"/>
      <c r="AD98" s="1586"/>
      <c r="AE98" s="293">
        <f t="shared" si="81"/>
        <v>0</v>
      </c>
      <c r="AF98" s="1597"/>
      <c r="AG98" s="1598"/>
      <c r="AH98" s="1598"/>
      <c r="AI98" s="293">
        <f t="shared" si="82"/>
        <v>0</v>
      </c>
      <c r="AJ98" s="1613">
        <v>0</v>
      </c>
      <c r="AK98" s="1614">
        <v>1</v>
      </c>
      <c r="AL98" s="1614">
        <v>1</v>
      </c>
      <c r="AM98" s="293">
        <f t="shared" si="83"/>
        <v>1</v>
      </c>
      <c r="AN98" s="1626"/>
      <c r="AO98" s="1627"/>
      <c r="AP98" s="1627"/>
      <c r="AQ98" s="293">
        <f t="shared" si="84"/>
        <v>0</v>
      </c>
      <c r="AR98" s="1647"/>
      <c r="AS98" s="1648"/>
      <c r="AT98" s="1648"/>
      <c r="AU98" s="293">
        <f t="shared" si="85"/>
        <v>0</v>
      </c>
      <c r="AV98" s="595"/>
      <c r="AW98" s="592"/>
      <c r="AX98" s="592"/>
      <c r="AY98" s="618">
        <f t="shared" si="86"/>
        <v>0</v>
      </c>
      <c r="AZ98" s="461">
        <f t="shared" si="101"/>
        <v>0</v>
      </c>
      <c r="BA98" s="470">
        <f t="shared" si="102"/>
        <v>1</v>
      </c>
      <c r="BB98" s="453">
        <f>F98+J98+N98+R98+V98+Z98+AD98+AH98+AL98+AP98+AT98+AX98</f>
        <v>1</v>
      </c>
      <c r="BC98" s="457">
        <f t="shared" si="14"/>
        <v>0.16666666666666666</v>
      </c>
      <c r="BD98" s="462">
        <f t="shared" si="93"/>
        <v>0.14714714714714713</v>
      </c>
      <c r="BE98" s="463">
        <f t="shared" si="94"/>
        <v>0.14661904409666818</v>
      </c>
      <c r="BF98" s="464">
        <f t="shared" si="95"/>
        <v>0.99999999999999944</v>
      </c>
      <c r="BG98" s="463">
        <f t="shared" si="69"/>
        <v>1</v>
      </c>
      <c r="BH98" s="462">
        <f t="shared" si="96"/>
        <v>0.23126602794053733</v>
      </c>
    </row>
    <row r="99" spans="1:60" ht="16.5" customHeight="1" x14ac:dyDescent="0.25">
      <c r="A99" s="678">
        <v>16</v>
      </c>
      <c r="B99" s="16">
        <v>61210</v>
      </c>
      <c r="C99" s="21" t="s">
        <v>66</v>
      </c>
      <c r="D99" s="1568"/>
      <c r="E99" s="1569"/>
      <c r="F99" s="1569"/>
      <c r="G99" s="293">
        <f t="shared" si="89"/>
        <v>0</v>
      </c>
      <c r="H99" s="595"/>
      <c r="I99" s="592"/>
      <c r="J99" s="592"/>
      <c r="K99" s="618">
        <f t="shared" si="79"/>
        <v>0</v>
      </c>
      <c r="L99" s="595"/>
      <c r="M99" s="592"/>
      <c r="N99" s="592"/>
      <c r="O99" s="618">
        <f t="shared" si="90"/>
        <v>0</v>
      </c>
      <c r="P99" s="682"/>
      <c r="Q99" s="683"/>
      <c r="R99" s="683"/>
      <c r="S99" s="684">
        <f t="shared" si="80"/>
        <v>0</v>
      </c>
      <c r="T99" s="291"/>
      <c r="U99" s="292"/>
      <c r="V99" s="292"/>
      <c r="W99" s="293">
        <f t="shared" si="91"/>
        <v>0</v>
      </c>
      <c r="X99" s="281"/>
      <c r="Y99" s="282"/>
      <c r="Z99" s="282"/>
      <c r="AA99" s="545">
        <f t="shared" si="92"/>
        <v>0</v>
      </c>
      <c r="AB99" s="1585"/>
      <c r="AC99" s="1586"/>
      <c r="AD99" s="1586"/>
      <c r="AE99" s="293">
        <f t="shared" si="81"/>
        <v>0</v>
      </c>
      <c r="AF99" s="1597"/>
      <c r="AG99" s="1598"/>
      <c r="AH99" s="1598"/>
      <c r="AI99" s="293">
        <f t="shared" si="82"/>
        <v>0</v>
      </c>
      <c r="AJ99" s="1613"/>
      <c r="AK99" s="1614"/>
      <c r="AL99" s="1614"/>
      <c r="AM99" s="293">
        <f t="shared" si="83"/>
        <v>0</v>
      </c>
      <c r="AN99" s="1626"/>
      <c r="AO99" s="1627"/>
      <c r="AP99" s="1627"/>
      <c r="AQ99" s="293">
        <f t="shared" si="84"/>
        <v>0</v>
      </c>
      <c r="AR99" s="1647"/>
      <c r="AS99" s="1648"/>
      <c r="AT99" s="1648"/>
      <c r="AU99" s="293">
        <f t="shared" si="85"/>
        <v>0</v>
      </c>
      <c r="AV99" s="595"/>
      <c r="AW99" s="592"/>
      <c r="AX99" s="592"/>
      <c r="AY99" s="618">
        <f t="shared" si="86"/>
        <v>0</v>
      </c>
      <c r="AZ99" s="461">
        <f t="shared" si="101"/>
        <v>0</v>
      </c>
      <c r="BA99" s="470">
        <f t="shared" si="102"/>
        <v>0</v>
      </c>
      <c r="BB99" s="453">
        <f t="shared" ref="BB99" si="103">F99+J99+N99+R99+V99+Z99+AD99+AH99+AL99+AP99+AT99+AX99+0.001</f>
        <v>1E-3</v>
      </c>
      <c r="BC99" s="457">
        <f t="shared" si="14"/>
        <v>0</v>
      </c>
      <c r="BD99" s="462">
        <f t="shared" si="93"/>
        <v>0.14714714714714713</v>
      </c>
      <c r="BE99" s="463">
        <f t="shared" si="94"/>
        <v>1.4661904409666817E-4</v>
      </c>
      <c r="BF99" s="464">
        <f t="shared" si="95"/>
        <v>0.99999999999999944</v>
      </c>
      <c r="BG99" s="463">
        <f t="shared" si="69"/>
        <v>0</v>
      </c>
      <c r="BH99" s="462">
        <f t="shared" si="96"/>
        <v>0.23126602794053733</v>
      </c>
    </row>
    <row r="100" spans="1:60" ht="16.5" customHeight="1" x14ac:dyDescent="0.25">
      <c r="A100" s="678">
        <v>17</v>
      </c>
      <c r="B100" s="16">
        <v>61290</v>
      </c>
      <c r="C100" s="21" t="s">
        <v>67</v>
      </c>
      <c r="D100" s="1568"/>
      <c r="E100" s="1569"/>
      <c r="F100" s="1569"/>
      <c r="G100" s="293">
        <f t="shared" si="89"/>
        <v>0</v>
      </c>
      <c r="H100" s="595"/>
      <c r="I100" s="592"/>
      <c r="J100" s="592"/>
      <c r="K100" s="618">
        <f t="shared" si="79"/>
        <v>0</v>
      </c>
      <c r="L100" s="595"/>
      <c r="M100" s="592"/>
      <c r="N100" s="592"/>
      <c r="O100" s="618">
        <f t="shared" si="90"/>
        <v>0</v>
      </c>
      <c r="P100" s="682"/>
      <c r="Q100" s="683"/>
      <c r="R100" s="683"/>
      <c r="S100" s="684">
        <f t="shared" si="80"/>
        <v>0</v>
      </c>
      <c r="T100" s="291"/>
      <c r="U100" s="292"/>
      <c r="V100" s="292"/>
      <c r="W100" s="293">
        <f t="shared" si="91"/>
        <v>0</v>
      </c>
      <c r="X100" s="281"/>
      <c r="Y100" s="282"/>
      <c r="Z100" s="282"/>
      <c r="AA100" s="545">
        <f t="shared" si="92"/>
        <v>0</v>
      </c>
      <c r="AB100" s="1585"/>
      <c r="AC100" s="1586"/>
      <c r="AD100" s="1586"/>
      <c r="AE100" s="293">
        <f t="shared" si="81"/>
        <v>0</v>
      </c>
      <c r="AF100" s="1597"/>
      <c r="AG100" s="1598"/>
      <c r="AH100" s="1598"/>
      <c r="AI100" s="293">
        <f t="shared" si="82"/>
        <v>0</v>
      </c>
      <c r="AJ100" s="1613"/>
      <c r="AK100" s="1614"/>
      <c r="AL100" s="1614"/>
      <c r="AM100" s="293">
        <f t="shared" si="83"/>
        <v>0</v>
      </c>
      <c r="AN100" s="1626"/>
      <c r="AO100" s="1627"/>
      <c r="AP100" s="1627"/>
      <c r="AQ100" s="293">
        <f t="shared" si="84"/>
        <v>0</v>
      </c>
      <c r="AR100" s="1647"/>
      <c r="AS100" s="1648"/>
      <c r="AT100" s="1648"/>
      <c r="AU100" s="293">
        <f t="shared" si="85"/>
        <v>0</v>
      </c>
      <c r="AV100" s="595"/>
      <c r="AW100" s="592"/>
      <c r="AX100" s="592"/>
      <c r="AY100" s="618">
        <f t="shared" si="86"/>
        <v>0</v>
      </c>
      <c r="AZ100" s="461">
        <f t="shared" si="101"/>
        <v>0</v>
      </c>
      <c r="BA100" s="452">
        <f t="shared" si="102"/>
        <v>0</v>
      </c>
      <c r="BB100" s="453">
        <f t="shared" ref="BB100:BB103" si="104">F100+J100+N100+R100+V100+Z100+AD100+AH100+AL100+AP100+AT100+AX100+0.001</f>
        <v>1E-3</v>
      </c>
      <c r="BC100" s="457">
        <f t="shared" si="14"/>
        <v>0</v>
      </c>
      <c r="BD100" s="462">
        <f t="shared" si="93"/>
        <v>0.14714714714714713</v>
      </c>
      <c r="BE100" s="463">
        <f t="shared" si="94"/>
        <v>1.4661904409666817E-4</v>
      </c>
      <c r="BF100" s="464">
        <f t="shared" si="95"/>
        <v>0.99999999999999944</v>
      </c>
      <c r="BG100" s="463">
        <f t="shared" si="69"/>
        <v>0</v>
      </c>
      <c r="BH100" s="462">
        <f t="shared" si="96"/>
        <v>0.23126602794053733</v>
      </c>
    </row>
    <row r="101" spans="1:60" ht="16.5" customHeight="1" x14ac:dyDescent="0.25">
      <c r="A101" s="678">
        <v>18</v>
      </c>
      <c r="B101" s="16">
        <v>61340</v>
      </c>
      <c r="C101" s="21" t="s">
        <v>68</v>
      </c>
      <c r="D101" s="1568"/>
      <c r="E101" s="1569"/>
      <c r="F101" s="1569"/>
      <c r="G101" s="293">
        <f t="shared" si="89"/>
        <v>0</v>
      </c>
      <c r="H101" s="595"/>
      <c r="I101" s="592"/>
      <c r="J101" s="592"/>
      <c r="K101" s="618">
        <f t="shared" si="79"/>
        <v>0</v>
      </c>
      <c r="L101" s="595"/>
      <c r="M101" s="592"/>
      <c r="N101" s="592"/>
      <c r="O101" s="618">
        <f t="shared" si="90"/>
        <v>0</v>
      </c>
      <c r="P101" s="682"/>
      <c r="Q101" s="683"/>
      <c r="R101" s="683"/>
      <c r="S101" s="684">
        <f t="shared" si="80"/>
        <v>0</v>
      </c>
      <c r="T101" s="291"/>
      <c r="U101" s="292"/>
      <c r="V101" s="292"/>
      <c r="W101" s="293">
        <f t="shared" si="91"/>
        <v>0</v>
      </c>
      <c r="X101" s="281"/>
      <c r="Y101" s="282"/>
      <c r="Z101" s="282"/>
      <c r="AA101" s="545">
        <f t="shared" si="92"/>
        <v>0</v>
      </c>
      <c r="AB101" s="1585"/>
      <c r="AC101" s="1586"/>
      <c r="AD101" s="1586"/>
      <c r="AE101" s="293">
        <f t="shared" si="81"/>
        <v>0</v>
      </c>
      <c r="AF101" s="1597"/>
      <c r="AG101" s="1598"/>
      <c r="AH101" s="1598"/>
      <c r="AI101" s="293">
        <f t="shared" si="82"/>
        <v>0</v>
      </c>
      <c r="AJ101" s="1613"/>
      <c r="AK101" s="1614"/>
      <c r="AL101" s="1614"/>
      <c r="AM101" s="293">
        <f t="shared" si="83"/>
        <v>0</v>
      </c>
      <c r="AN101" s="1626"/>
      <c r="AO101" s="1627"/>
      <c r="AP101" s="1627"/>
      <c r="AQ101" s="293">
        <f t="shared" si="84"/>
        <v>0</v>
      </c>
      <c r="AR101" s="1647"/>
      <c r="AS101" s="1648"/>
      <c r="AT101" s="1648"/>
      <c r="AU101" s="293">
        <f t="shared" si="85"/>
        <v>0</v>
      </c>
      <c r="AV101" s="595"/>
      <c r="AW101" s="592"/>
      <c r="AX101" s="592"/>
      <c r="AY101" s="618">
        <f t="shared" si="86"/>
        <v>0</v>
      </c>
      <c r="AZ101" s="461">
        <f t="shared" si="101"/>
        <v>0</v>
      </c>
      <c r="BA101" s="470">
        <f t="shared" si="102"/>
        <v>0</v>
      </c>
      <c r="BB101" s="465">
        <f t="shared" si="104"/>
        <v>1E-3</v>
      </c>
      <c r="BC101" s="457">
        <f t="shared" si="14"/>
        <v>0</v>
      </c>
      <c r="BD101" s="462">
        <f t="shared" si="93"/>
        <v>0.14714714714714713</v>
      </c>
      <c r="BE101" s="463">
        <f t="shared" si="94"/>
        <v>1.4661904409666817E-4</v>
      </c>
      <c r="BF101" s="464">
        <f t="shared" si="95"/>
        <v>0.99999999999999944</v>
      </c>
      <c r="BG101" s="463">
        <f t="shared" si="69"/>
        <v>0</v>
      </c>
      <c r="BH101" s="462">
        <f t="shared" si="96"/>
        <v>0.23126602794053733</v>
      </c>
    </row>
    <row r="102" spans="1:60" ht="16.5" customHeight="1" x14ac:dyDescent="0.25">
      <c r="A102" s="678">
        <v>19</v>
      </c>
      <c r="B102" s="16">
        <v>61390</v>
      </c>
      <c r="C102" s="21" t="s">
        <v>69</v>
      </c>
      <c r="D102" s="1568"/>
      <c r="E102" s="1569"/>
      <c r="F102" s="1569"/>
      <c r="G102" s="293">
        <f t="shared" si="89"/>
        <v>0</v>
      </c>
      <c r="H102" s="595"/>
      <c r="I102" s="592"/>
      <c r="J102" s="592"/>
      <c r="K102" s="618">
        <f t="shared" si="79"/>
        <v>0</v>
      </c>
      <c r="L102" s="595"/>
      <c r="M102" s="592"/>
      <c r="N102" s="592"/>
      <c r="O102" s="618">
        <f t="shared" si="90"/>
        <v>0</v>
      </c>
      <c r="P102" s="682"/>
      <c r="Q102" s="683"/>
      <c r="R102" s="683"/>
      <c r="S102" s="684">
        <f t="shared" si="80"/>
        <v>0</v>
      </c>
      <c r="T102" s="291"/>
      <c r="U102" s="292"/>
      <c r="V102" s="292"/>
      <c r="W102" s="293">
        <f t="shared" si="91"/>
        <v>0</v>
      </c>
      <c r="X102" s="281"/>
      <c r="Y102" s="282"/>
      <c r="Z102" s="282"/>
      <c r="AA102" s="545">
        <f t="shared" si="92"/>
        <v>0</v>
      </c>
      <c r="AB102" s="1585"/>
      <c r="AC102" s="1586"/>
      <c r="AD102" s="1586"/>
      <c r="AE102" s="293">
        <f t="shared" si="81"/>
        <v>0</v>
      </c>
      <c r="AF102" s="1597"/>
      <c r="AG102" s="1598"/>
      <c r="AH102" s="1598"/>
      <c r="AI102" s="293">
        <f t="shared" si="82"/>
        <v>0</v>
      </c>
      <c r="AJ102" s="1613"/>
      <c r="AK102" s="1614"/>
      <c r="AL102" s="1614"/>
      <c r="AM102" s="293">
        <f t="shared" si="83"/>
        <v>0</v>
      </c>
      <c r="AN102" s="1626"/>
      <c r="AO102" s="1627"/>
      <c r="AP102" s="1627"/>
      <c r="AQ102" s="293">
        <f t="shared" si="84"/>
        <v>0</v>
      </c>
      <c r="AR102" s="1647"/>
      <c r="AS102" s="1648"/>
      <c r="AT102" s="1648"/>
      <c r="AU102" s="293">
        <f t="shared" si="85"/>
        <v>0</v>
      </c>
      <c r="AV102" s="595"/>
      <c r="AW102" s="592"/>
      <c r="AX102" s="592"/>
      <c r="AY102" s="618">
        <f t="shared" si="86"/>
        <v>0</v>
      </c>
      <c r="AZ102" s="461">
        <f t="shared" si="101"/>
        <v>0</v>
      </c>
      <c r="BA102" s="470">
        <f t="shared" si="102"/>
        <v>0</v>
      </c>
      <c r="BB102" s="453">
        <f t="shared" si="104"/>
        <v>1E-3</v>
      </c>
      <c r="BC102" s="457">
        <f t="shared" si="14"/>
        <v>0</v>
      </c>
      <c r="BD102" s="462">
        <f t="shared" si="93"/>
        <v>0.14714714714714713</v>
      </c>
      <c r="BE102" s="463">
        <f t="shared" si="94"/>
        <v>1.4661904409666817E-4</v>
      </c>
      <c r="BF102" s="464">
        <f t="shared" si="95"/>
        <v>0.99999999999999944</v>
      </c>
      <c r="BG102" s="463">
        <f t="shared" si="69"/>
        <v>0</v>
      </c>
      <c r="BH102" s="462">
        <f t="shared" si="96"/>
        <v>0.23126602794053733</v>
      </c>
    </row>
    <row r="103" spans="1:60" ht="16.5" customHeight="1" x14ac:dyDescent="0.25">
      <c r="A103" s="678">
        <v>20</v>
      </c>
      <c r="B103" s="16">
        <v>61410</v>
      </c>
      <c r="C103" s="21" t="s">
        <v>70</v>
      </c>
      <c r="D103" s="1568"/>
      <c r="E103" s="1569"/>
      <c r="F103" s="1569"/>
      <c r="G103" s="293">
        <f t="shared" si="89"/>
        <v>0</v>
      </c>
      <c r="H103" s="595"/>
      <c r="I103" s="592"/>
      <c r="J103" s="592"/>
      <c r="K103" s="618">
        <f t="shared" si="79"/>
        <v>0</v>
      </c>
      <c r="L103" s="595"/>
      <c r="M103" s="592"/>
      <c r="N103" s="592"/>
      <c r="O103" s="618">
        <f t="shared" si="90"/>
        <v>0</v>
      </c>
      <c r="P103" s="682"/>
      <c r="Q103" s="683"/>
      <c r="R103" s="683"/>
      <c r="S103" s="684">
        <f t="shared" si="80"/>
        <v>0</v>
      </c>
      <c r="T103" s="291"/>
      <c r="U103" s="292"/>
      <c r="V103" s="292"/>
      <c r="W103" s="293">
        <f t="shared" si="91"/>
        <v>0</v>
      </c>
      <c r="X103" s="281"/>
      <c r="Y103" s="282"/>
      <c r="Z103" s="282"/>
      <c r="AA103" s="545">
        <f t="shared" si="92"/>
        <v>0</v>
      </c>
      <c r="AB103" s="1585"/>
      <c r="AC103" s="1586"/>
      <c r="AD103" s="1586"/>
      <c r="AE103" s="293">
        <f t="shared" si="81"/>
        <v>0</v>
      </c>
      <c r="AF103" s="1597"/>
      <c r="AG103" s="1598"/>
      <c r="AH103" s="1598"/>
      <c r="AI103" s="293">
        <f t="shared" si="82"/>
        <v>0</v>
      </c>
      <c r="AJ103" s="1613"/>
      <c r="AK103" s="1614"/>
      <c r="AL103" s="1614"/>
      <c r="AM103" s="293">
        <f t="shared" si="83"/>
        <v>0</v>
      </c>
      <c r="AN103" s="1626"/>
      <c r="AO103" s="1627"/>
      <c r="AP103" s="1627"/>
      <c r="AQ103" s="293">
        <f t="shared" si="84"/>
        <v>0</v>
      </c>
      <c r="AR103" s="1647"/>
      <c r="AS103" s="1648"/>
      <c r="AT103" s="1648"/>
      <c r="AU103" s="293">
        <f t="shared" si="85"/>
        <v>0</v>
      </c>
      <c r="AV103" s="595"/>
      <c r="AW103" s="592"/>
      <c r="AX103" s="592"/>
      <c r="AY103" s="618">
        <f t="shared" si="86"/>
        <v>0</v>
      </c>
      <c r="AZ103" s="461">
        <f t="shared" si="101"/>
        <v>0</v>
      </c>
      <c r="BA103" s="470">
        <f t="shared" si="102"/>
        <v>0</v>
      </c>
      <c r="BB103" s="453">
        <f t="shared" si="104"/>
        <v>1E-3</v>
      </c>
      <c r="BC103" s="457">
        <f t="shared" si="14"/>
        <v>0</v>
      </c>
      <c r="BD103" s="462">
        <f t="shared" si="93"/>
        <v>0.14714714714714713</v>
      </c>
      <c r="BE103" s="463">
        <f t="shared" si="94"/>
        <v>1.4661904409666817E-4</v>
      </c>
      <c r="BF103" s="464">
        <f t="shared" si="95"/>
        <v>0.99999999999999944</v>
      </c>
      <c r="BG103" s="463">
        <f t="shared" si="69"/>
        <v>0</v>
      </c>
      <c r="BH103" s="462">
        <f t="shared" si="96"/>
        <v>0.23126602794053733</v>
      </c>
    </row>
    <row r="104" spans="1:60" ht="16.5" customHeight="1" x14ac:dyDescent="0.25">
      <c r="A104" s="678">
        <v>21</v>
      </c>
      <c r="B104" s="16">
        <v>61430</v>
      </c>
      <c r="C104" s="21" t="s">
        <v>111</v>
      </c>
      <c r="D104" s="1568">
        <v>0</v>
      </c>
      <c r="E104" s="1569">
        <v>1</v>
      </c>
      <c r="F104" s="1569">
        <v>1</v>
      </c>
      <c r="G104" s="293">
        <f t="shared" si="89"/>
        <v>1</v>
      </c>
      <c r="H104" s="595"/>
      <c r="I104" s="592"/>
      <c r="J104" s="592"/>
      <c r="K104" s="618">
        <f t="shared" si="79"/>
        <v>0</v>
      </c>
      <c r="L104" s="595"/>
      <c r="M104" s="592"/>
      <c r="N104" s="592"/>
      <c r="O104" s="618">
        <f t="shared" si="90"/>
        <v>0</v>
      </c>
      <c r="P104" s="682"/>
      <c r="Q104" s="683"/>
      <c r="R104" s="683"/>
      <c r="S104" s="684">
        <f t="shared" si="80"/>
        <v>0</v>
      </c>
      <c r="T104" s="291"/>
      <c r="U104" s="292"/>
      <c r="V104" s="292"/>
      <c r="W104" s="293">
        <f t="shared" si="91"/>
        <v>0</v>
      </c>
      <c r="X104" s="281"/>
      <c r="Y104" s="282"/>
      <c r="Z104" s="282"/>
      <c r="AA104" s="545">
        <f t="shared" si="92"/>
        <v>0</v>
      </c>
      <c r="AB104" s="1585"/>
      <c r="AC104" s="1586"/>
      <c r="AD104" s="1586"/>
      <c r="AE104" s="293">
        <f t="shared" si="81"/>
        <v>0</v>
      </c>
      <c r="AF104" s="1597"/>
      <c r="AG104" s="1598"/>
      <c r="AH104" s="1598"/>
      <c r="AI104" s="293">
        <f t="shared" si="82"/>
        <v>0</v>
      </c>
      <c r="AJ104" s="1613">
        <v>0</v>
      </c>
      <c r="AK104" s="1614">
        <v>1</v>
      </c>
      <c r="AL104" s="1614">
        <v>5</v>
      </c>
      <c r="AM104" s="293">
        <f t="shared" si="83"/>
        <v>1</v>
      </c>
      <c r="AN104" s="1626">
        <v>0</v>
      </c>
      <c r="AO104" s="1627">
        <v>1</v>
      </c>
      <c r="AP104" s="1627">
        <v>1</v>
      </c>
      <c r="AQ104" s="293">
        <f t="shared" si="84"/>
        <v>1</v>
      </c>
      <c r="AR104" s="1647">
        <v>0</v>
      </c>
      <c r="AS104" s="1648">
        <v>0</v>
      </c>
      <c r="AT104" s="1648">
        <v>1</v>
      </c>
      <c r="AU104" s="293">
        <f t="shared" si="85"/>
        <v>1</v>
      </c>
      <c r="AV104" s="595"/>
      <c r="AW104" s="592"/>
      <c r="AX104" s="592"/>
      <c r="AY104" s="618">
        <f t="shared" si="86"/>
        <v>0</v>
      </c>
      <c r="AZ104" s="461">
        <f t="shared" si="101"/>
        <v>0</v>
      </c>
      <c r="BA104" s="470">
        <f t="shared" si="102"/>
        <v>3</v>
      </c>
      <c r="BB104" s="453">
        <f t="shared" si="68"/>
        <v>8</v>
      </c>
      <c r="BC104" s="457">
        <f t="shared" si="14"/>
        <v>0.66666666666666663</v>
      </c>
      <c r="BD104" s="462">
        <f t="shared" si="93"/>
        <v>0.14714714714714713</v>
      </c>
      <c r="BE104" s="463">
        <f t="shared" si="94"/>
        <v>1.1729523527733454</v>
      </c>
      <c r="BF104" s="464">
        <f t="shared" si="95"/>
        <v>0.99999999999999944</v>
      </c>
      <c r="BG104" s="463">
        <f t="shared" si="69"/>
        <v>0.375</v>
      </c>
      <c r="BH104" s="462">
        <f t="shared" si="96"/>
        <v>0.23126602794053733</v>
      </c>
    </row>
    <row r="105" spans="1:60" ht="16.5" customHeight="1" x14ac:dyDescent="0.25">
      <c r="A105" s="678">
        <v>22</v>
      </c>
      <c r="B105" s="16">
        <v>61440</v>
      </c>
      <c r="C105" s="21" t="s">
        <v>71</v>
      </c>
      <c r="D105" s="1568">
        <v>0</v>
      </c>
      <c r="E105" s="1569">
        <v>0</v>
      </c>
      <c r="F105" s="1569">
        <v>1</v>
      </c>
      <c r="G105" s="293">
        <f t="shared" si="89"/>
        <v>1</v>
      </c>
      <c r="H105" s="595"/>
      <c r="I105" s="592"/>
      <c r="J105" s="592"/>
      <c r="K105" s="618">
        <f t="shared" si="79"/>
        <v>0</v>
      </c>
      <c r="L105" s="595"/>
      <c r="M105" s="592"/>
      <c r="N105" s="592"/>
      <c r="O105" s="618">
        <f t="shared" si="90"/>
        <v>0</v>
      </c>
      <c r="P105" s="682"/>
      <c r="Q105" s="683"/>
      <c r="R105" s="683"/>
      <c r="S105" s="684">
        <f t="shared" si="80"/>
        <v>0</v>
      </c>
      <c r="T105" s="291"/>
      <c r="U105" s="292"/>
      <c r="V105" s="292"/>
      <c r="W105" s="293">
        <f t="shared" si="91"/>
        <v>0</v>
      </c>
      <c r="X105" s="281"/>
      <c r="Y105" s="282"/>
      <c r="Z105" s="282"/>
      <c r="AA105" s="545">
        <f t="shared" si="92"/>
        <v>0</v>
      </c>
      <c r="AB105" s="1585">
        <v>1</v>
      </c>
      <c r="AC105" s="1586">
        <v>1</v>
      </c>
      <c r="AD105" s="1586">
        <v>2</v>
      </c>
      <c r="AE105" s="293">
        <f t="shared" si="81"/>
        <v>1</v>
      </c>
      <c r="AF105" s="1597">
        <v>0</v>
      </c>
      <c r="AG105" s="1598">
        <v>0</v>
      </c>
      <c r="AH105" s="1598">
        <v>1</v>
      </c>
      <c r="AI105" s="293">
        <f t="shared" si="82"/>
        <v>1</v>
      </c>
      <c r="AJ105" s="1613">
        <v>4</v>
      </c>
      <c r="AK105" s="1614">
        <v>28</v>
      </c>
      <c r="AL105" s="1614">
        <v>208</v>
      </c>
      <c r="AM105" s="293">
        <f t="shared" si="83"/>
        <v>1</v>
      </c>
      <c r="AN105" s="1626">
        <v>0</v>
      </c>
      <c r="AO105" s="1627">
        <v>60</v>
      </c>
      <c r="AP105" s="1627">
        <v>60</v>
      </c>
      <c r="AQ105" s="293">
        <f t="shared" si="84"/>
        <v>1</v>
      </c>
      <c r="AR105" s="1647">
        <v>0</v>
      </c>
      <c r="AS105" s="1648">
        <v>8</v>
      </c>
      <c r="AT105" s="1648">
        <v>120</v>
      </c>
      <c r="AU105" s="293">
        <f t="shared" si="85"/>
        <v>1</v>
      </c>
      <c r="AV105" s="595"/>
      <c r="AW105" s="592"/>
      <c r="AX105" s="592"/>
      <c r="AY105" s="618">
        <f t="shared" si="86"/>
        <v>0</v>
      </c>
      <c r="AZ105" s="461">
        <f t="shared" si="101"/>
        <v>5</v>
      </c>
      <c r="BA105" s="470">
        <f t="shared" si="102"/>
        <v>97</v>
      </c>
      <c r="BB105" s="453">
        <f>F105+J105+N105+R105+V105+Z105+AD105+AH105+AL105+AP105+AT105+AX105</f>
        <v>392</v>
      </c>
      <c r="BC105" s="457">
        <f t="shared" si="14"/>
        <v>1</v>
      </c>
      <c r="BD105" s="462">
        <f t="shared" si="93"/>
        <v>0.14714714714714713</v>
      </c>
      <c r="BE105" s="463">
        <f t="shared" si="94"/>
        <v>57.47466528589392</v>
      </c>
      <c r="BF105" s="464">
        <f t="shared" si="95"/>
        <v>0.99999999999999944</v>
      </c>
      <c r="BG105" s="463">
        <f t="shared" si="69"/>
        <v>0.26020408163265307</v>
      </c>
      <c r="BH105" s="462">
        <f t="shared" si="96"/>
        <v>0.23126602794053733</v>
      </c>
    </row>
    <row r="106" spans="1:60" ht="16.5" customHeight="1" x14ac:dyDescent="0.25">
      <c r="A106" s="678">
        <v>23</v>
      </c>
      <c r="B106" s="16">
        <v>61450</v>
      </c>
      <c r="C106" s="21" t="s">
        <v>112</v>
      </c>
      <c r="D106" s="1568">
        <v>0</v>
      </c>
      <c r="E106" s="1569">
        <v>1</v>
      </c>
      <c r="F106" s="1569">
        <v>2</v>
      </c>
      <c r="G106" s="293">
        <f t="shared" si="89"/>
        <v>1</v>
      </c>
      <c r="H106" s="595"/>
      <c r="I106" s="592"/>
      <c r="J106" s="592"/>
      <c r="K106" s="618">
        <f t="shared" si="79"/>
        <v>0</v>
      </c>
      <c r="L106" s="595"/>
      <c r="M106" s="592"/>
      <c r="N106" s="592"/>
      <c r="O106" s="618">
        <f t="shared" si="90"/>
        <v>0</v>
      </c>
      <c r="P106" s="682"/>
      <c r="Q106" s="683"/>
      <c r="R106" s="683"/>
      <c r="S106" s="684">
        <f t="shared" si="80"/>
        <v>0</v>
      </c>
      <c r="T106" s="291"/>
      <c r="U106" s="292"/>
      <c r="V106" s="292"/>
      <c r="W106" s="293">
        <f t="shared" si="91"/>
        <v>0</v>
      </c>
      <c r="X106" s="281"/>
      <c r="Y106" s="282"/>
      <c r="Z106" s="282"/>
      <c r="AA106" s="545">
        <f t="shared" si="92"/>
        <v>0</v>
      </c>
      <c r="AB106" s="1585"/>
      <c r="AC106" s="1586"/>
      <c r="AD106" s="1586"/>
      <c r="AE106" s="293">
        <f t="shared" si="81"/>
        <v>0</v>
      </c>
      <c r="AF106" s="1597"/>
      <c r="AG106" s="1598"/>
      <c r="AH106" s="1598"/>
      <c r="AI106" s="293">
        <f t="shared" si="82"/>
        <v>0</v>
      </c>
      <c r="AJ106" s="1613"/>
      <c r="AK106" s="1614"/>
      <c r="AL106" s="1614"/>
      <c r="AM106" s="293">
        <f t="shared" si="83"/>
        <v>0</v>
      </c>
      <c r="AN106" s="1626">
        <v>0</v>
      </c>
      <c r="AO106" s="1627">
        <v>7</v>
      </c>
      <c r="AP106" s="1627">
        <v>7</v>
      </c>
      <c r="AQ106" s="293">
        <f t="shared" si="84"/>
        <v>1</v>
      </c>
      <c r="AR106" s="1647"/>
      <c r="AS106" s="1648"/>
      <c r="AT106" s="1648"/>
      <c r="AU106" s="293">
        <f t="shared" si="85"/>
        <v>0</v>
      </c>
      <c r="AV106" s="595"/>
      <c r="AW106" s="592"/>
      <c r="AX106" s="592"/>
      <c r="AY106" s="618">
        <f t="shared" si="86"/>
        <v>0</v>
      </c>
      <c r="AZ106" s="461">
        <f t="shared" si="101"/>
        <v>0</v>
      </c>
      <c r="BA106" s="470">
        <f t="shared" si="102"/>
        <v>8</v>
      </c>
      <c r="BB106" s="473">
        <f t="shared" si="68"/>
        <v>9</v>
      </c>
      <c r="BC106" s="457">
        <f t="shared" si="14"/>
        <v>0.33333333333333331</v>
      </c>
      <c r="BD106" s="462">
        <f t="shared" si="93"/>
        <v>0.14714714714714713</v>
      </c>
      <c r="BE106" s="463">
        <f t="shared" si="94"/>
        <v>1.3195713968700136</v>
      </c>
      <c r="BF106" s="464">
        <f t="shared" si="95"/>
        <v>0.99999999999999944</v>
      </c>
      <c r="BG106" s="463">
        <f t="shared" si="69"/>
        <v>0.88888888888888884</v>
      </c>
      <c r="BH106" s="462">
        <f t="shared" si="96"/>
        <v>0.23126602794053733</v>
      </c>
    </row>
    <row r="107" spans="1:60" ht="16.5" customHeight="1" x14ac:dyDescent="0.25">
      <c r="A107" s="678">
        <v>24</v>
      </c>
      <c r="B107" s="16">
        <v>61470</v>
      </c>
      <c r="C107" s="21" t="s">
        <v>72</v>
      </c>
      <c r="D107" s="1568"/>
      <c r="E107" s="1569"/>
      <c r="F107" s="1569"/>
      <c r="G107" s="293">
        <f t="shared" si="89"/>
        <v>0</v>
      </c>
      <c r="H107" s="595"/>
      <c r="I107" s="592"/>
      <c r="J107" s="592"/>
      <c r="K107" s="618">
        <f t="shared" si="79"/>
        <v>0</v>
      </c>
      <c r="L107" s="595"/>
      <c r="M107" s="592"/>
      <c r="N107" s="592"/>
      <c r="O107" s="618">
        <f t="shared" si="90"/>
        <v>0</v>
      </c>
      <c r="P107" s="682"/>
      <c r="Q107" s="683"/>
      <c r="R107" s="683"/>
      <c r="S107" s="684">
        <f t="shared" si="80"/>
        <v>0</v>
      </c>
      <c r="T107" s="291"/>
      <c r="U107" s="292"/>
      <c r="V107" s="292"/>
      <c r="W107" s="293">
        <f t="shared" si="91"/>
        <v>0</v>
      </c>
      <c r="X107" s="281"/>
      <c r="Y107" s="282"/>
      <c r="Z107" s="282"/>
      <c r="AA107" s="545">
        <f t="shared" si="92"/>
        <v>0</v>
      </c>
      <c r="AB107" s="1585">
        <v>1</v>
      </c>
      <c r="AC107" s="1586">
        <v>0</v>
      </c>
      <c r="AD107" s="1586">
        <v>1</v>
      </c>
      <c r="AE107" s="293">
        <f t="shared" si="81"/>
        <v>1</v>
      </c>
      <c r="AF107" s="1597"/>
      <c r="AG107" s="1598"/>
      <c r="AH107" s="1598"/>
      <c r="AI107" s="293">
        <f t="shared" si="82"/>
        <v>0</v>
      </c>
      <c r="AJ107" s="1613"/>
      <c r="AK107" s="1614"/>
      <c r="AL107" s="1614"/>
      <c r="AM107" s="293">
        <f t="shared" si="83"/>
        <v>0</v>
      </c>
      <c r="AN107" s="1626"/>
      <c r="AO107" s="1627"/>
      <c r="AP107" s="1627"/>
      <c r="AQ107" s="293">
        <f t="shared" si="84"/>
        <v>0</v>
      </c>
      <c r="AR107" s="1647"/>
      <c r="AS107" s="1648"/>
      <c r="AT107" s="1648"/>
      <c r="AU107" s="293">
        <f t="shared" si="85"/>
        <v>0</v>
      </c>
      <c r="AV107" s="595"/>
      <c r="AW107" s="592"/>
      <c r="AX107" s="592"/>
      <c r="AY107" s="618">
        <f t="shared" si="86"/>
        <v>0</v>
      </c>
      <c r="AZ107" s="461">
        <f t="shared" si="101"/>
        <v>1</v>
      </c>
      <c r="BA107" s="470">
        <f t="shared" si="102"/>
        <v>0</v>
      </c>
      <c r="BB107" s="453">
        <f>F107+J107+N107+R107+V107+Z107+AD107+AH107+AL107+AP107+AT107+AX107</f>
        <v>1</v>
      </c>
      <c r="BC107" s="457">
        <f t="shared" si="14"/>
        <v>0.16666666666666666</v>
      </c>
      <c r="BD107" s="462">
        <f t="shared" si="93"/>
        <v>0.14714714714714713</v>
      </c>
      <c r="BE107" s="463">
        <f t="shared" si="94"/>
        <v>0.14661904409666818</v>
      </c>
      <c r="BF107" s="464">
        <f t="shared" si="95"/>
        <v>0.99999999999999944</v>
      </c>
      <c r="BG107" s="463">
        <f t="shared" si="69"/>
        <v>1</v>
      </c>
      <c r="BH107" s="462">
        <f t="shared" si="96"/>
        <v>0.23126602794053733</v>
      </c>
    </row>
    <row r="108" spans="1:60" ht="16.5" customHeight="1" x14ac:dyDescent="0.25">
      <c r="A108" s="678">
        <v>25</v>
      </c>
      <c r="B108" s="16">
        <v>61490</v>
      </c>
      <c r="C108" s="21" t="s">
        <v>110</v>
      </c>
      <c r="D108" s="1568">
        <v>0</v>
      </c>
      <c r="E108" s="1569">
        <v>0</v>
      </c>
      <c r="F108" s="1569">
        <v>2</v>
      </c>
      <c r="G108" s="293">
        <f t="shared" si="89"/>
        <v>1</v>
      </c>
      <c r="H108" s="595"/>
      <c r="I108" s="592"/>
      <c r="J108" s="592"/>
      <c r="K108" s="618">
        <f t="shared" si="79"/>
        <v>0</v>
      </c>
      <c r="L108" s="595"/>
      <c r="M108" s="592"/>
      <c r="N108" s="592"/>
      <c r="O108" s="618">
        <f t="shared" si="90"/>
        <v>0</v>
      </c>
      <c r="P108" s="682"/>
      <c r="Q108" s="683"/>
      <c r="R108" s="683"/>
      <c r="S108" s="684">
        <f t="shared" si="80"/>
        <v>0</v>
      </c>
      <c r="T108" s="291"/>
      <c r="U108" s="292"/>
      <c r="V108" s="292"/>
      <c r="W108" s="293">
        <f t="shared" si="91"/>
        <v>0</v>
      </c>
      <c r="X108" s="281"/>
      <c r="Y108" s="282"/>
      <c r="Z108" s="282"/>
      <c r="AA108" s="545">
        <f t="shared" si="92"/>
        <v>0</v>
      </c>
      <c r="AB108" s="1585">
        <v>1</v>
      </c>
      <c r="AC108" s="1586">
        <v>0</v>
      </c>
      <c r="AD108" s="1586">
        <v>1</v>
      </c>
      <c r="AE108" s="293">
        <f t="shared" si="81"/>
        <v>1</v>
      </c>
      <c r="AF108" s="1597">
        <v>0</v>
      </c>
      <c r="AG108" s="1598">
        <v>0</v>
      </c>
      <c r="AH108" s="1598">
        <v>1</v>
      </c>
      <c r="AI108" s="293">
        <f t="shared" si="82"/>
        <v>1</v>
      </c>
      <c r="AJ108" s="1613"/>
      <c r="AK108" s="1614"/>
      <c r="AL108" s="1614"/>
      <c r="AM108" s="293">
        <f t="shared" si="83"/>
        <v>0</v>
      </c>
      <c r="AN108" s="1626">
        <v>0</v>
      </c>
      <c r="AO108" s="1627">
        <v>5</v>
      </c>
      <c r="AP108" s="1627">
        <v>5</v>
      </c>
      <c r="AQ108" s="293">
        <f t="shared" si="84"/>
        <v>1</v>
      </c>
      <c r="AR108" s="1647">
        <v>0</v>
      </c>
      <c r="AS108" s="1648">
        <v>1</v>
      </c>
      <c r="AT108" s="1648">
        <v>2</v>
      </c>
      <c r="AU108" s="293">
        <f t="shared" si="85"/>
        <v>1</v>
      </c>
      <c r="AV108" s="595"/>
      <c r="AW108" s="592"/>
      <c r="AX108" s="592"/>
      <c r="AY108" s="618">
        <f t="shared" si="86"/>
        <v>0</v>
      </c>
      <c r="AZ108" s="461">
        <f t="shared" si="101"/>
        <v>1</v>
      </c>
      <c r="BA108" s="470">
        <f t="shared" si="102"/>
        <v>6</v>
      </c>
      <c r="BB108" s="453">
        <f t="shared" si="68"/>
        <v>11</v>
      </c>
      <c r="BC108" s="457">
        <f t="shared" si="14"/>
        <v>0.83333333333333337</v>
      </c>
      <c r="BD108" s="462">
        <f t="shared" si="93"/>
        <v>0.14714714714714713</v>
      </c>
      <c r="BE108" s="463">
        <f t="shared" si="94"/>
        <v>1.6128094850633499</v>
      </c>
      <c r="BF108" s="464">
        <f t="shared" si="95"/>
        <v>0.99999999999999944</v>
      </c>
      <c r="BG108" s="463">
        <f t="shared" si="69"/>
        <v>0.63636363636363635</v>
      </c>
      <c r="BH108" s="462">
        <f t="shared" si="96"/>
        <v>0.23126602794053733</v>
      </c>
    </row>
    <row r="109" spans="1:60" ht="16.5" customHeight="1" x14ac:dyDescent="0.25">
      <c r="A109" s="678">
        <v>26</v>
      </c>
      <c r="B109" s="16">
        <v>61500</v>
      </c>
      <c r="C109" s="21" t="s">
        <v>113</v>
      </c>
      <c r="D109" s="1568"/>
      <c r="E109" s="1569"/>
      <c r="F109" s="1569"/>
      <c r="G109" s="293">
        <f t="shared" si="89"/>
        <v>0</v>
      </c>
      <c r="H109" s="595"/>
      <c r="I109" s="592"/>
      <c r="J109" s="592"/>
      <c r="K109" s="618">
        <f t="shared" si="79"/>
        <v>0</v>
      </c>
      <c r="L109" s="595"/>
      <c r="M109" s="592"/>
      <c r="N109" s="592"/>
      <c r="O109" s="618">
        <f t="shared" si="90"/>
        <v>0</v>
      </c>
      <c r="P109" s="682"/>
      <c r="Q109" s="683"/>
      <c r="R109" s="683"/>
      <c r="S109" s="684">
        <f t="shared" si="80"/>
        <v>0</v>
      </c>
      <c r="T109" s="291"/>
      <c r="U109" s="292"/>
      <c r="V109" s="292"/>
      <c r="W109" s="293">
        <f t="shared" si="91"/>
        <v>0</v>
      </c>
      <c r="X109" s="281"/>
      <c r="Y109" s="282"/>
      <c r="Z109" s="282"/>
      <c r="AA109" s="545">
        <f t="shared" si="92"/>
        <v>0</v>
      </c>
      <c r="AB109" s="1585"/>
      <c r="AC109" s="1586"/>
      <c r="AD109" s="1586"/>
      <c r="AE109" s="293">
        <f t="shared" si="81"/>
        <v>0</v>
      </c>
      <c r="AF109" s="1597"/>
      <c r="AG109" s="1598"/>
      <c r="AH109" s="1598"/>
      <c r="AI109" s="293">
        <f t="shared" si="82"/>
        <v>0</v>
      </c>
      <c r="AJ109" s="1613">
        <v>0</v>
      </c>
      <c r="AK109" s="1614">
        <v>0</v>
      </c>
      <c r="AL109" s="1614">
        <v>8</v>
      </c>
      <c r="AM109" s="293">
        <f t="shared" si="83"/>
        <v>1</v>
      </c>
      <c r="AN109" s="1626">
        <v>0</v>
      </c>
      <c r="AO109" s="1627">
        <v>7</v>
      </c>
      <c r="AP109" s="1627">
        <v>7</v>
      </c>
      <c r="AQ109" s="293">
        <f t="shared" si="84"/>
        <v>1</v>
      </c>
      <c r="AR109" s="1647"/>
      <c r="AS109" s="1648"/>
      <c r="AT109" s="1648"/>
      <c r="AU109" s="293">
        <f t="shared" si="85"/>
        <v>0</v>
      </c>
      <c r="AV109" s="595"/>
      <c r="AW109" s="592"/>
      <c r="AX109" s="592"/>
      <c r="AY109" s="618">
        <f t="shared" si="86"/>
        <v>0</v>
      </c>
      <c r="AZ109" s="461">
        <f t="shared" si="101"/>
        <v>0</v>
      </c>
      <c r="BA109" s="470">
        <f t="shared" si="102"/>
        <v>7</v>
      </c>
      <c r="BB109" s="473">
        <f t="shared" si="68"/>
        <v>15</v>
      </c>
      <c r="BC109" s="457">
        <f t="shared" si="14"/>
        <v>0.33333333333333331</v>
      </c>
      <c r="BD109" s="462">
        <f t="shared" si="93"/>
        <v>0.14714714714714713</v>
      </c>
      <c r="BE109" s="463">
        <f t="shared" si="94"/>
        <v>2.1992856614500225</v>
      </c>
      <c r="BF109" s="464">
        <f t="shared" si="95"/>
        <v>0.99999999999999944</v>
      </c>
      <c r="BG109" s="463">
        <f t="shared" si="69"/>
        <v>0.46666666666666667</v>
      </c>
      <c r="BH109" s="462">
        <f t="shared" si="96"/>
        <v>0.23126602794053733</v>
      </c>
    </row>
    <row r="110" spans="1:60" ht="16.5" customHeight="1" x14ac:dyDescent="0.25">
      <c r="A110" s="678">
        <v>27</v>
      </c>
      <c r="B110" s="16">
        <v>61510</v>
      </c>
      <c r="C110" s="21" t="s">
        <v>73</v>
      </c>
      <c r="D110" s="1568"/>
      <c r="E110" s="1569"/>
      <c r="F110" s="1569"/>
      <c r="G110" s="293">
        <f t="shared" si="89"/>
        <v>0</v>
      </c>
      <c r="H110" s="595"/>
      <c r="I110" s="592"/>
      <c r="J110" s="592"/>
      <c r="K110" s="618">
        <f t="shared" si="79"/>
        <v>0</v>
      </c>
      <c r="L110" s="595"/>
      <c r="M110" s="592"/>
      <c r="N110" s="592"/>
      <c r="O110" s="618">
        <f t="shared" si="90"/>
        <v>0</v>
      </c>
      <c r="P110" s="682"/>
      <c r="Q110" s="683"/>
      <c r="R110" s="683"/>
      <c r="S110" s="684">
        <f t="shared" si="80"/>
        <v>0</v>
      </c>
      <c r="T110" s="291"/>
      <c r="U110" s="292"/>
      <c r="V110" s="292"/>
      <c r="W110" s="293">
        <f t="shared" si="91"/>
        <v>0</v>
      </c>
      <c r="X110" s="281"/>
      <c r="Y110" s="282"/>
      <c r="Z110" s="282"/>
      <c r="AA110" s="545">
        <f t="shared" si="92"/>
        <v>0</v>
      </c>
      <c r="AB110" s="1585"/>
      <c r="AC110" s="1586"/>
      <c r="AD110" s="1586"/>
      <c r="AE110" s="293">
        <f t="shared" si="81"/>
        <v>0</v>
      </c>
      <c r="AF110" s="1597"/>
      <c r="AG110" s="1598"/>
      <c r="AH110" s="1598"/>
      <c r="AI110" s="293">
        <f t="shared" si="82"/>
        <v>0</v>
      </c>
      <c r="AJ110" s="1613">
        <v>0</v>
      </c>
      <c r="AK110" s="1614">
        <v>0</v>
      </c>
      <c r="AL110" s="1614">
        <v>5</v>
      </c>
      <c r="AM110" s="293">
        <f t="shared" si="83"/>
        <v>1</v>
      </c>
      <c r="AN110" s="1626">
        <v>0</v>
      </c>
      <c r="AO110" s="1627">
        <v>7</v>
      </c>
      <c r="AP110" s="1627">
        <v>7</v>
      </c>
      <c r="AQ110" s="293">
        <f t="shared" si="84"/>
        <v>1</v>
      </c>
      <c r="AR110" s="1647">
        <v>0</v>
      </c>
      <c r="AS110" s="1648">
        <v>0</v>
      </c>
      <c r="AT110" s="1648">
        <v>2</v>
      </c>
      <c r="AU110" s="293">
        <f t="shared" si="85"/>
        <v>1</v>
      </c>
      <c r="AV110" s="595"/>
      <c r="AW110" s="592"/>
      <c r="AX110" s="592"/>
      <c r="AY110" s="618">
        <f t="shared" si="86"/>
        <v>0</v>
      </c>
      <c r="AZ110" s="461">
        <f t="shared" si="101"/>
        <v>0</v>
      </c>
      <c r="BA110" s="470">
        <f t="shared" si="102"/>
        <v>7</v>
      </c>
      <c r="BB110" s="473">
        <f t="shared" si="68"/>
        <v>14</v>
      </c>
      <c r="BC110" s="457">
        <f t="shared" si="14"/>
        <v>0.5</v>
      </c>
      <c r="BD110" s="462">
        <f t="shared" si="93"/>
        <v>0.14714714714714713</v>
      </c>
      <c r="BE110" s="463">
        <f t="shared" si="94"/>
        <v>2.0526666173533541</v>
      </c>
      <c r="BF110" s="464">
        <f t="shared" si="95"/>
        <v>0.99999999999999944</v>
      </c>
      <c r="BG110" s="463">
        <f t="shared" si="69"/>
        <v>0.5</v>
      </c>
      <c r="BH110" s="462">
        <f t="shared" si="96"/>
        <v>0.23126602794053733</v>
      </c>
    </row>
    <row r="111" spans="1:60" ht="16.5" customHeight="1" x14ac:dyDescent="0.25">
      <c r="A111" s="678">
        <v>28</v>
      </c>
      <c r="B111" s="16">
        <v>61520</v>
      </c>
      <c r="C111" s="451" t="s">
        <v>138</v>
      </c>
      <c r="D111" s="1568"/>
      <c r="E111" s="1569"/>
      <c r="F111" s="1569"/>
      <c r="G111" s="293">
        <f t="shared" si="89"/>
        <v>0</v>
      </c>
      <c r="H111" s="595"/>
      <c r="I111" s="592"/>
      <c r="J111" s="592"/>
      <c r="K111" s="618">
        <f t="shared" si="79"/>
        <v>0</v>
      </c>
      <c r="L111" s="595"/>
      <c r="M111" s="592"/>
      <c r="N111" s="592"/>
      <c r="O111" s="618">
        <f t="shared" si="90"/>
        <v>0</v>
      </c>
      <c r="P111" s="682"/>
      <c r="Q111" s="683"/>
      <c r="R111" s="683"/>
      <c r="S111" s="684">
        <f t="shared" si="80"/>
        <v>0</v>
      </c>
      <c r="T111" s="291"/>
      <c r="U111" s="292"/>
      <c r="V111" s="292"/>
      <c r="W111" s="293">
        <f t="shared" si="91"/>
        <v>0</v>
      </c>
      <c r="X111" s="281"/>
      <c r="Y111" s="282"/>
      <c r="Z111" s="282"/>
      <c r="AA111" s="545">
        <f t="shared" si="92"/>
        <v>0</v>
      </c>
      <c r="AB111" s="1585"/>
      <c r="AC111" s="1586"/>
      <c r="AD111" s="1586"/>
      <c r="AE111" s="293">
        <f t="shared" si="81"/>
        <v>0</v>
      </c>
      <c r="AF111" s="1597"/>
      <c r="AG111" s="1598"/>
      <c r="AH111" s="1598"/>
      <c r="AI111" s="293">
        <f t="shared" si="82"/>
        <v>0</v>
      </c>
      <c r="AJ111" s="1613"/>
      <c r="AK111" s="1614"/>
      <c r="AL111" s="1614"/>
      <c r="AM111" s="293">
        <f t="shared" si="83"/>
        <v>0</v>
      </c>
      <c r="AN111" s="1626">
        <v>0</v>
      </c>
      <c r="AO111" s="1627">
        <v>15</v>
      </c>
      <c r="AP111" s="1627">
        <v>15</v>
      </c>
      <c r="AQ111" s="293">
        <f t="shared" si="84"/>
        <v>1</v>
      </c>
      <c r="AR111" s="1647">
        <v>0</v>
      </c>
      <c r="AS111" s="1648">
        <v>0</v>
      </c>
      <c r="AT111" s="1648">
        <v>2</v>
      </c>
      <c r="AU111" s="293">
        <f t="shared" si="85"/>
        <v>1</v>
      </c>
      <c r="AV111" s="595"/>
      <c r="AW111" s="592"/>
      <c r="AX111" s="592"/>
      <c r="AY111" s="618">
        <f t="shared" si="86"/>
        <v>0</v>
      </c>
      <c r="AZ111" s="461">
        <f t="shared" si="101"/>
        <v>0</v>
      </c>
      <c r="BA111" s="452">
        <f t="shared" si="102"/>
        <v>15</v>
      </c>
      <c r="BB111" s="453">
        <f t="shared" si="68"/>
        <v>17</v>
      </c>
      <c r="BC111" s="463">
        <f t="shared" si="14"/>
        <v>0.33333333333333331</v>
      </c>
      <c r="BD111" s="462">
        <f t="shared" si="93"/>
        <v>0.14714714714714713</v>
      </c>
      <c r="BE111" s="463">
        <f t="shared" si="94"/>
        <v>2.4925237496433588</v>
      </c>
      <c r="BF111" s="464">
        <f t="shared" si="95"/>
        <v>0.99999999999999944</v>
      </c>
      <c r="BG111" s="463">
        <f t="shared" si="69"/>
        <v>0.88235294117647056</v>
      </c>
      <c r="BH111" s="462">
        <f t="shared" si="96"/>
        <v>0.23126602794053733</v>
      </c>
    </row>
    <row r="112" spans="1:60" ht="16.5" customHeight="1" x14ac:dyDescent="0.25">
      <c r="A112" s="678">
        <v>29</v>
      </c>
      <c r="B112" s="18">
        <v>61540</v>
      </c>
      <c r="C112" s="20" t="s">
        <v>191</v>
      </c>
      <c r="D112" s="1568"/>
      <c r="E112" s="1569"/>
      <c r="F112" s="1569"/>
      <c r="G112" s="558">
        <v>0</v>
      </c>
      <c r="H112" s="595"/>
      <c r="I112" s="592"/>
      <c r="J112" s="592"/>
      <c r="K112" s="711">
        <v>0</v>
      </c>
      <c r="L112" s="595"/>
      <c r="M112" s="592"/>
      <c r="N112" s="592"/>
      <c r="O112" s="711">
        <v>0</v>
      </c>
      <c r="P112" s="682"/>
      <c r="Q112" s="683"/>
      <c r="R112" s="683"/>
      <c r="S112" s="725">
        <v>0</v>
      </c>
      <c r="T112" s="291"/>
      <c r="U112" s="292"/>
      <c r="V112" s="292"/>
      <c r="W112" s="558">
        <v>0</v>
      </c>
      <c r="X112" s="281"/>
      <c r="Y112" s="282"/>
      <c r="Z112" s="282"/>
      <c r="AA112" s="559">
        <v>0</v>
      </c>
      <c r="AB112" s="1585"/>
      <c r="AC112" s="1586"/>
      <c r="AD112" s="1586"/>
      <c r="AE112" s="558">
        <v>0</v>
      </c>
      <c r="AF112" s="1597"/>
      <c r="AG112" s="1598"/>
      <c r="AH112" s="1598"/>
      <c r="AI112" s="558">
        <v>0</v>
      </c>
      <c r="AJ112" s="1613"/>
      <c r="AK112" s="1617"/>
      <c r="AL112" s="1617"/>
      <c r="AM112" s="558">
        <v>0</v>
      </c>
      <c r="AN112" s="1626">
        <v>0</v>
      </c>
      <c r="AO112" s="1631">
        <v>2</v>
      </c>
      <c r="AP112" s="1627">
        <v>2</v>
      </c>
      <c r="AQ112" s="558">
        <f t="shared" si="84"/>
        <v>1</v>
      </c>
      <c r="AR112" s="1651"/>
      <c r="AS112" s="1648"/>
      <c r="AT112" s="1648"/>
      <c r="AU112" s="558">
        <v>0</v>
      </c>
      <c r="AV112" s="595"/>
      <c r="AW112" s="592"/>
      <c r="AX112" s="592"/>
      <c r="AY112" s="711">
        <v>0</v>
      </c>
      <c r="AZ112" s="475">
        <v>0</v>
      </c>
      <c r="BA112" s="470">
        <f t="shared" si="102"/>
        <v>2</v>
      </c>
      <c r="BB112" s="473">
        <f t="shared" si="68"/>
        <v>2</v>
      </c>
      <c r="BC112" s="457">
        <f t="shared" si="14"/>
        <v>0.16666666666666666</v>
      </c>
      <c r="BD112" s="458">
        <f t="shared" si="93"/>
        <v>0.14714714714714713</v>
      </c>
      <c r="BE112" s="459">
        <f t="shared" si="94"/>
        <v>0.29323808819333635</v>
      </c>
      <c r="BF112" s="460">
        <f t="shared" si="95"/>
        <v>0.99999999999999944</v>
      </c>
      <c r="BG112" s="459">
        <f>(AZ112+BA112)/BB112</f>
        <v>1</v>
      </c>
      <c r="BH112" s="458">
        <f t="shared" si="96"/>
        <v>0.23126602794053733</v>
      </c>
    </row>
    <row r="113" spans="1:60" ht="16.5" customHeight="1" x14ac:dyDescent="0.25">
      <c r="A113" s="1551">
        <v>30</v>
      </c>
      <c r="B113" s="1546">
        <v>61560</v>
      </c>
      <c r="C113" s="1547" t="s">
        <v>200</v>
      </c>
      <c r="D113" s="1568"/>
      <c r="E113" s="1569"/>
      <c r="F113" s="1569"/>
      <c r="G113" s="1462">
        <f t="shared" ref="G113" si="105">IF(F113&gt;0,1,0)</f>
        <v>0</v>
      </c>
      <c r="H113" s="590"/>
      <c r="I113" s="594"/>
      <c r="J113" s="594"/>
      <c r="K113" s="1319">
        <f t="shared" ref="K113" si="106">IF(J113&gt;0,1,0)</f>
        <v>0</v>
      </c>
      <c r="L113" s="590"/>
      <c r="M113" s="594"/>
      <c r="N113" s="594"/>
      <c r="O113" s="1319">
        <f t="shared" ref="O113" si="107">IF(N113&gt;0,1,0)</f>
        <v>0</v>
      </c>
      <c r="P113" s="691"/>
      <c r="Q113" s="692"/>
      <c r="R113" s="692"/>
      <c r="S113" s="1460">
        <f t="shared" ref="S113" si="108">IF(R113&gt;0,1,0)</f>
        <v>0</v>
      </c>
      <c r="T113" s="304"/>
      <c r="U113" s="305"/>
      <c r="V113" s="305"/>
      <c r="W113" s="1462">
        <f t="shared" ref="W113" si="109">IF(V113&gt;0,1,0)</f>
        <v>0</v>
      </c>
      <c r="X113" s="548"/>
      <c r="Y113" s="549"/>
      <c r="Z113" s="549"/>
      <c r="AA113" s="1408">
        <f t="shared" ref="AA113" si="110">IF(Z113&gt;0,1,0)</f>
        <v>0</v>
      </c>
      <c r="AB113" s="1585"/>
      <c r="AC113" s="1586"/>
      <c r="AD113" s="1586"/>
      <c r="AE113" s="1462">
        <f t="shared" ref="AE113" si="111">IF(AD113&gt;0,1,0)</f>
        <v>0</v>
      </c>
      <c r="AF113" s="1597"/>
      <c r="AG113" s="1598"/>
      <c r="AH113" s="1598"/>
      <c r="AI113" s="1462">
        <f t="shared" ref="AI113" si="112">IF(AH113&gt;0,1,0)</f>
        <v>0</v>
      </c>
      <c r="AJ113" s="1613"/>
      <c r="AK113" s="1617"/>
      <c r="AL113" s="1617"/>
      <c r="AM113" s="1462">
        <f t="shared" ref="AM113" si="113">IF(AL113&gt;0,1,0)</f>
        <v>0</v>
      </c>
      <c r="AN113" s="1626"/>
      <c r="AO113" s="1631"/>
      <c r="AP113" s="1627"/>
      <c r="AQ113" s="1462">
        <f t="shared" ref="AQ113" si="114">IF(AP113&gt;0,1,0)</f>
        <v>0</v>
      </c>
      <c r="AR113" s="1651"/>
      <c r="AS113" s="1648"/>
      <c r="AT113" s="1648"/>
      <c r="AU113" s="1462">
        <f t="shared" ref="AU113" si="115">IF(AT113&gt;0,1,0)</f>
        <v>0</v>
      </c>
      <c r="AV113" s="590"/>
      <c r="AW113" s="594"/>
      <c r="AX113" s="594"/>
      <c r="AY113" s="1319">
        <f t="shared" ref="AY113" si="116">IF(AX113&gt;0,1,0)</f>
        <v>0</v>
      </c>
      <c r="AZ113" s="461">
        <f t="shared" ref="AZ113" si="117">D113+H113+L113+P113+T113+X113+AB113+AF113+AJ113+AN113+AR113+AV113</f>
        <v>0</v>
      </c>
      <c r="BA113" s="452">
        <f t="shared" ref="BA113" si="118">E113+I113+M113+Q113+U113+Y113+AC113+AG113+AK113+AO113+AS113+AW113</f>
        <v>0</v>
      </c>
      <c r="BB113" s="453">
        <f>F113+J113+N113+R113+V113+Z113+AD113+AH113+AL113+AP113+AT113+AX113+0.001</f>
        <v>1E-3</v>
      </c>
      <c r="BC113" s="560">
        <f t="shared" ref="BC113" si="119">(G113+K113+O113+S113+W113+AA113+AE113+AI113+AM113+AQ113+AU113+AY113)/$B$2</f>
        <v>0</v>
      </c>
      <c r="BD113" s="462">
        <f t="shared" si="93"/>
        <v>0.14714714714714713</v>
      </c>
      <c r="BE113" s="463">
        <f t="shared" si="94"/>
        <v>1.4661904409666817E-4</v>
      </c>
      <c r="BF113" s="464">
        <f t="shared" si="95"/>
        <v>0.99999999999999944</v>
      </c>
      <c r="BG113" s="463">
        <f t="shared" ref="BG113" si="120">(AZ113+BA113)/BB113</f>
        <v>0</v>
      </c>
      <c r="BH113" s="462">
        <f>$BG$125</f>
        <v>0.23126602794053733</v>
      </c>
    </row>
    <row r="114" spans="1:60" s="1544" customFormat="1" ht="16.5" customHeight="1" thickBot="1" x14ac:dyDescent="0.3">
      <c r="A114" s="1548">
        <v>31</v>
      </c>
      <c r="B114" s="1549">
        <v>61570</v>
      </c>
      <c r="C114" s="1550" t="s">
        <v>234</v>
      </c>
      <c r="D114" s="1570">
        <v>0</v>
      </c>
      <c r="E114" s="1571">
        <v>1</v>
      </c>
      <c r="F114" s="1571">
        <v>2</v>
      </c>
      <c r="G114" s="486">
        <f t="shared" ref="G114" si="121">IF(F114&gt;0,1,0)</f>
        <v>1</v>
      </c>
      <c r="H114" s="639"/>
      <c r="I114" s="638"/>
      <c r="J114" s="638"/>
      <c r="K114" s="712">
        <f t="shared" ref="K114" si="122">IF(J114&gt;0,1,0)</f>
        <v>0</v>
      </c>
      <c r="L114" s="639"/>
      <c r="M114" s="638"/>
      <c r="N114" s="638"/>
      <c r="O114" s="712">
        <f t="shared" ref="O114" si="123">IF(N114&gt;0,1,0)</f>
        <v>0</v>
      </c>
      <c r="P114" s="722"/>
      <c r="Q114" s="727"/>
      <c r="R114" s="727"/>
      <c r="S114" s="728">
        <f t="shared" ref="S114" si="124">IF(R114&gt;0,1,0)</f>
        <v>0</v>
      </c>
      <c r="T114" s="484"/>
      <c r="U114" s="485"/>
      <c r="V114" s="485"/>
      <c r="W114" s="486">
        <f t="shared" ref="W114" si="125">IF(V114&gt;0,1,0)</f>
        <v>0</v>
      </c>
      <c r="X114" s="1459"/>
      <c r="Y114" s="1458"/>
      <c r="Z114" s="1458"/>
      <c r="AA114" s="266">
        <f t="shared" ref="AA114" si="126">IF(Z114&gt;0,1,0)</f>
        <v>0</v>
      </c>
      <c r="AB114" s="1587"/>
      <c r="AC114" s="1588"/>
      <c r="AD114" s="1588"/>
      <c r="AE114" s="486">
        <f t="shared" ref="AE114" si="127">IF(AD114&gt;0,1,0)</f>
        <v>0</v>
      </c>
      <c r="AF114" s="1599"/>
      <c r="AG114" s="1600"/>
      <c r="AH114" s="1600"/>
      <c r="AI114" s="486">
        <f t="shared" ref="AI114" si="128">IF(AH114&gt;0,1,0)</f>
        <v>0</v>
      </c>
      <c r="AJ114" s="1615"/>
      <c r="AK114" s="1616"/>
      <c r="AL114" s="1616"/>
      <c r="AM114" s="486">
        <f t="shared" ref="AM114" si="129">IF(AL114&gt;0,1,0)</f>
        <v>0</v>
      </c>
      <c r="AN114" s="1628"/>
      <c r="AO114" s="1630"/>
      <c r="AP114" s="1629"/>
      <c r="AQ114" s="486">
        <f t="shared" ref="AQ114" si="130">IF(AP114&gt;0,1,0)</f>
        <v>0</v>
      </c>
      <c r="AR114" s="1650"/>
      <c r="AS114" s="1649"/>
      <c r="AT114" s="1649"/>
      <c r="AU114" s="486">
        <f t="shared" ref="AU114" si="131">IF(AT114&gt;0,1,0)</f>
        <v>0</v>
      </c>
      <c r="AV114" s="639"/>
      <c r="AW114" s="638"/>
      <c r="AX114" s="638"/>
      <c r="AY114" s="712">
        <f t="shared" ref="AY114" si="132">IF(AX114&gt;0,1,0)</f>
        <v>0</v>
      </c>
      <c r="AZ114" s="471">
        <f t="shared" ref="AZ114" si="133">D114+H114+L114+P114+T114+X114+AB114+AF114+AJ114+AN114+AR114+AV114</f>
        <v>0</v>
      </c>
      <c r="BA114" s="472">
        <f t="shared" ref="BA114" si="134">E114+I114+M114+Q114+U114+Y114+AC114+AG114+AK114+AO114+AS114+AW114</f>
        <v>1</v>
      </c>
      <c r="BB114" s="474">
        <f>F114+J114+N114+R114+V114+Z114+AD114+AH114+AL114+AP114+AT114+AX114+0.001</f>
        <v>2.0009999999999999</v>
      </c>
      <c r="BC114" s="479">
        <f t="shared" ref="BC114" si="135">(G114+K114+O114+S114+W114+AA114+AE114+AI114+AM114+AQ114+AU114+AY114)/$B$2</f>
        <v>0.16666666666666666</v>
      </c>
      <c r="BD114" s="480">
        <f t="shared" si="93"/>
        <v>0.14714714714714713</v>
      </c>
      <c r="BE114" s="481">
        <f t="shared" si="94"/>
        <v>0.29338470723743298</v>
      </c>
      <c r="BF114" s="482">
        <f t="shared" si="95"/>
        <v>0.99999999999999944</v>
      </c>
      <c r="BG114" s="481">
        <f t="shared" ref="BG114" si="136">(AZ114+BA114)/BB114</f>
        <v>0.49975012493753124</v>
      </c>
      <c r="BH114" s="480">
        <f>$BG$125</f>
        <v>0.23126602794053733</v>
      </c>
    </row>
    <row r="115" spans="1:60" ht="16.5" customHeight="1" thickBot="1" x14ac:dyDescent="0.3">
      <c r="A115" s="24"/>
      <c r="B115" s="47"/>
      <c r="C115" s="365" t="s">
        <v>74</v>
      </c>
      <c r="D115" s="210">
        <f t="shared" ref="D115:AY115" si="137">SUM(D116:D124)</f>
        <v>0</v>
      </c>
      <c r="E115" s="212">
        <f t="shared" si="137"/>
        <v>3</v>
      </c>
      <c r="F115" s="212">
        <f t="shared" si="137"/>
        <v>7</v>
      </c>
      <c r="G115" s="211">
        <f t="shared" si="137"/>
        <v>3</v>
      </c>
      <c r="H115" s="615">
        <f t="shared" si="137"/>
        <v>0</v>
      </c>
      <c r="I115" s="616">
        <f t="shared" si="137"/>
        <v>0</v>
      </c>
      <c r="J115" s="616">
        <f t="shared" si="137"/>
        <v>0</v>
      </c>
      <c r="K115" s="620">
        <f t="shared" si="137"/>
        <v>0</v>
      </c>
      <c r="L115" s="615">
        <f t="shared" si="137"/>
        <v>0</v>
      </c>
      <c r="M115" s="616">
        <f t="shared" si="137"/>
        <v>0</v>
      </c>
      <c r="N115" s="616">
        <f t="shared" si="137"/>
        <v>0</v>
      </c>
      <c r="O115" s="620">
        <f t="shared" si="137"/>
        <v>0</v>
      </c>
      <c r="P115" s="679">
        <f t="shared" si="137"/>
        <v>0</v>
      </c>
      <c r="Q115" s="680">
        <f t="shared" si="137"/>
        <v>0</v>
      </c>
      <c r="R115" s="680">
        <f t="shared" si="137"/>
        <v>0</v>
      </c>
      <c r="S115" s="681">
        <f t="shared" si="137"/>
        <v>0</v>
      </c>
      <c r="T115" s="210">
        <f t="shared" si="137"/>
        <v>0</v>
      </c>
      <c r="U115" s="212">
        <f t="shared" si="137"/>
        <v>0</v>
      </c>
      <c r="V115" s="212">
        <f t="shared" si="137"/>
        <v>0</v>
      </c>
      <c r="W115" s="211">
        <f t="shared" si="137"/>
        <v>0</v>
      </c>
      <c r="X115" s="210">
        <f t="shared" si="137"/>
        <v>0</v>
      </c>
      <c r="Y115" s="212">
        <f t="shared" si="137"/>
        <v>0</v>
      </c>
      <c r="Z115" s="212">
        <f t="shared" si="137"/>
        <v>0</v>
      </c>
      <c r="AA115" s="211">
        <f t="shared" si="137"/>
        <v>0</v>
      </c>
      <c r="AB115" s="367">
        <f t="shared" si="137"/>
        <v>1</v>
      </c>
      <c r="AC115" s="368">
        <f t="shared" si="137"/>
        <v>2</v>
      </c>
      <c r="AD115" s="368">
        <f t="shared" si="137"/>
        <v>3</v>
      </c>
      <c r="AE115" s="371">
        <f t="shared" si="137"/>
        <v>2</v>
      </c>
      <c r="AF115" s="210">
        <f t="shared" si="137"/>
        <v>0</v>
      </c>
      <c r="AG115" s="212">
        <f t="shared" si="137"/>
        <v>0</v>
      </c>
      <c r="AH115" s="212">
        <f t="shared" si="137"/>
        <v>1</v>
      </c>
      <c r="AI115" s="211">
        <f t="shared" si="137"/>
        <v>1</v>
      </c>
      <c r="AJ115" s="210">
        <f t="shared" si="137"/>
        <v>1</v>
      </c>
      <c r="AK115" s="211">
        <f t="shared" si="137"/>
        <v>4</v>
      </c>
      <c r="AL115" s="211">
        <f t="shared" si="137"/>
        <v>23</v>
      </c>
      <c r="AM115" s="211">
        <f t="shared" si="137"/>
        <v>5</v>
      </c>
      <c r="AN115" s="367">
        <f t="shared" si="137"/>
        <v>0</v>
      </c>
      <c r="AO115" s="371">
        <f t="shared" si="137"/>
        <v>31</v>
      </c>
      <c r="AP115" s="368">
        <f t="shared" si="137"/>
        <v>31</v>
      </c>
      <c r="AQ115" s="371">
        <f t="shared" si="137"/>
        <v>3</v>
      </c>
      <c r="AR115" s="247">
        <f t="shared" si="137"/>
        <v>0</v>
      </c>
      <c r="AS115" s="212">
        <f t="shared" si="137"/>
        <v>0</v>
      </c>
      <c r="AT115" s="212">
        <f t="shared" si="137"/>
        <v>0</v>
      </c>
      <c r="AU115" s="211">
        <f t="shared" si="137"/>
        <v>0</v>
      </c>
      <c r="AV115" s="615">
        <f t="shared" si="137"/>
        <v>0</v>
      </c>
      <c r="AW115" s="616">
        <f t="shared" si="137"/>
        <v>0</v>
      </c>
      <c r="AX115" s="616">
        <f t="shared" si="137"/>
        <v>0</v>
      </c>
      <c r="AY115" s="620">
        <f t="shared" si="137"/>
        <v>0</v>
      </c>
      <c r="AZ115" s="32">
        <f t="shared" si="101"/>
        <v>2</v>
      </c>
      <c r="BA115" s="33">
        <f t="shared" si="102"/>
        <v>40</v>
      </c>
      <c r="BB115" s="206">
        <f t="shared" ref="BB115:BB123" si="138">F115+J115+N115+R115+V115+Z115+AD115+AH115+AL115+AP115+AT115+AX115</f>
        <v>65</v>
      </c>
      <c r="BC115" s="188">
        <f>(G115+K115+O115+S115+W115+AA115+AE115+AI115+AM115+AQ115+AU115+AY115)/$B$2/A125</f>
        <v>2.1021021021021023E-2</v>
      </c>
      <c r="BD115" s="99"/>
      <c r="BE115" s="69">
        <f>BB115/$BB$125/A124</f>
        <v>1.0589153184759368</v>
      </c>
      <c r="BF115" s="74"/>
      <c r="BG115" s="69">
        <f t="shared" si="69"/>
        <v>0.64615384615384619</v>
      </c>
      <c r="BH115" s="99"/>
    </row>
    <row r="116" spans="1:60" ht="16.5" customHeight="1" x14ac:dyDescent="0.25">
      <c r="A116" s="57">
        <v>1</v>
      </c>
      <c r="B116" s="58">
        <v>70020</v>
      </c>
      <c r="C116" s="59" t="s">
        <v>107</v>
      </c>
      <c r="D116" s="1572">
        <v>0</v>
      </c>
      <c r="E116" s="1573">
        <v>1</v>
      </c>
      <c r="F116" s="1573">
        <v>4</v>
      </c>
      <c r="G116" s="293">
        <f t="shared" ref="G116:G122" si="139">IF(F116&gt;0,1,0)</f>
        <v>1</v>
      </c>
      <c r="H116" s="595"/>
      <c r="I116" s="592"/>
      <c r="J116" s="592"/>
      <c r="K116" s="618">
        <f t="shared" si="79"/>
        <v>0</v>
      </c>
      <c r="L116" s="595"/>
      <c r="M116" s="592"/>
      <c r="N116" s="592"/>
      <c r="O116" s="618">
        <f t="shared" ref="O116:O122" si="140">IF(N116&gt;0,1,0)</f>
        <v>0</v>
      </c>
      <c r="P116" s="682"/>
      <c r="Q116" s="683"/>
      <c r="R116" s="683"/>
      <c r="S116" s="684">
        <f t="shared" si="80"/>
        <v>0</v>
      </c>
      <c r="T116" s="291"/>
      <c r="U116" s="292"/>
      <c r="V116" s="292"/>
      <c r="W116" s="293">
        <f t="shared" ref="W116:W122" si="141">IF(V116&gt;0,1,0)</f>
        <v>0</v>
      </c>
      <c r="X116" s="281"/>
      <c r="Y116" s="282"/>
      <c r="Z116" s="282"/>
      <c r="AA116" s="545">
        <f t="shared" ref="AA116:AA122" si="142">IF(Z116&gt;0,1,0)</f>
        <v>0</v>
      </c>
      <c r="AB116" s="1589">
        <v>1</v>
      </c>
      <c r="AC116" s="1590">
        <v>1</v>
      </c>
      <c r="AD116" s="1590">
        <v>2</v>
      </c>
      <c r="AE116" s="293">
        <f t="shared" si="81"/>
        <v>1</v>
      </c>
      <c r="AF116" s="1593"/>
      <c r="AG116" s="1594"/>
      <c r="AH116" s="1594"/>
      <c r="AI116" s="293">
        <f t="shared" si="82"/>
        <v>0</v>
      </c>
      <c r="AJ116" s="1618">
        <v>0</v>
      </c>
      <c r="AK116" s="1619">
        <v>4</v>
      </c>
      <c r="AL116" s="1619">
        <v>16</v>
      </c>
      <c r="AM116" s="293">
        <f t="shared" si="83"/>
        <v>1</v>
      </c>
      <c r="AN116" s="1622">
        <v>0</v>
      </c>
      <c r="AO116" s="1623">
        <v>26</v>
      </c>
      <c r="AP116" s="1623">
        <v>26</v>
      </c>
      <c r="AQ116" s="293">
        <f t="shared" si="84"/>
        <v>1</v>
      </c>
      <c r="AR116" s="291"/>
      <c r="AS116" s="292"/>
      <c r="AT116" s="292"/>
      <c r="AU116" s="293">
        <f t="shared" si="85"/>
        <v>0</v>
      </c>
      <c r="AV116" s="646"/>
      <c r="AW116" s="647"/>
      <c r="AX116" s="647"/>
      <c r="AY116" s="648">
        <f t="shared" si="86"/>
        <v>0</v>
      </c>
      <c r="AZ116" s="454">
        <f t="shared" si="101"/>
        <v>1</v>
      </c>
      <c r="BA116" s="455">
        <f t="shared" si="102"/>
        <v>32</v>
      </c>
      <c r="BB116" s="456">
        <f t="shared" si="138"/>
        <v>48</v>
      </c>
      <c r="BC116" s="493">
        <f t="shared" si="14"/>
        <v>0.66666666666666663</v>
      </c>
      <c r="BD116" s="487">
        <f t="shared" ref="BD116:BD124" si="143">$BC$125</f>
        <v>0.14714714714714713</v>
      </c>
      <c r="BE116" s="488">
        <f t="shared" ref="BE116:BE124" si="144">BB116/$BB$125</f>
        <v>7.0377141166400721</v>
      </c>
      <c r="BF116" s="489">
        <f t="shared" ref="BF116:BF124" si="145">$BE$125</f>
        <v>0.99999999999999944</v>
      </c>
      <c r="BG116" s="488">
        <f t="shared" si="69"/>
        <v>0.6875</v>
      </c>
      <c r="BH116" s="487">
        <f t="shared" ref="BH116:BH124" si="146">$BG$125</f>
        <v>0.23126602794053733</v>
      </c>
    </row>
    <row r="117" spans="1:60" ht="16.5" customHeight="1" x14ac:dyDescent="0.25">
      <c r="A117" s="14">
        <v>2</v>
      </c>
      <c r="B117" s="16">
        <v>70110</v>
      </c>
      <c r="C117" s="21" t="s">
        <v>109</v>
      </c>
      <c r="D117" s="1572">
        <v>0</v>
      </c>
      <c r="E117" s="1573">
        <v>1</v>
      </c>
      <c r="F117" s="1573">
        <v>1</v>
      </c>
      <c r="G117" s="293">
        <f>IF(F117&gt;0,1,0)</f>
        <v>1</v>
      </c>
      <c r="H117" s="595"/>
      <c r="I117" s="592"/>
      <c r="J117" s="592"/>
      <c r="K117" s="618">
        <f>IF(J117&gt;0,1,0)</f>
        <v>0</v>
      </c>
      <c r="L117" s="595"/>
      <c r="M117" s="592"/>
      <c r="N117" s="592"/>
      <c r="O117" s="618">
        <f t="shared" si="140"/>
        <v>0</v>
      </c>
      <c r="P117" s="682"/>
      <c r="Q117" s="683"/>
      <c r="R117" s="683"/>
      <c r="S117" s="684">
        <f>IF(R117&gt;0,1,0)</f>
        <v>0</v>
      </c>
      <c r="T117" s="291"/>
      <c r="U117" s="292"/>
      <c r="V117" s="292"/>
      <c r="W117" s="293">
        <f t="shared" si="141"/>
        <v>0</v>
      </c>
      <c r="X117" s="281"/>
      <c r="Y117" s="282"/>
      <c r="Z117" s="282"/>
      <c r="AA117" s="545">
        <f t="shared" si="142"/>
        <v>0</v>
      </c>
      <c r="AB117" s="1589"/>
      <c r="AC117" s="1590"/>
      <c r="AD117" s="1590"/>
      <c r="AE117" s="293">
        <f>IF(AD117&gt;0,1,0)</f>
        <v>0</v>
      </c>
      <c r="AF117" s="1593"/>
      <c r="AG117" s="1594"/>
      <c r="AH117" s="1594"/>
      <c r="AI117" s="293">
        <f>IF(AH117&gt;0,1,0)</f>
        <v>0</v>
      </c>
      <c r="AJ117" s="1618">
        <v>0</v>
      </c>
      <c r="AK117" s="1619">
        <v>0</v>
      </c>
      <c r="AL117" s="1619">
        <v>1</v>
      </c>
      <c r="AM117" s="293">
        <f>IF(AL117&gt;0,1,0)</f>
        <v>1</v>
      </c>
      <c r="AN117" s="1622"/>
      <c r="AO117" s="1623"/>
      <c r="AP117" s="1623"/>
      <c r="AQ117" s="293">
        <f>IF(AP117&gt;0,1,0)</f>
        <v>0</v>
      </c>
      <c r="AR117" s="291"/>
      <c r="AS117" s="292"/>
      <c r="AT117" s="292"/>
      <c r="AU117" s="293">
        <f>IF(AT117&gt;0,1,0)</f>
        <v>0</v>
      </c>
      <c r="AV117" s="595"/>
      <c r="AW117" s="592"/>
      <c r="AX117" s="592"/>
      <c r="AY117" s="618">
        <f>IF(AX117&gt;0,1,0)</f>
        <v>0</v>
      </c>
      <c r="AZ117" s="461">
        <f t="shared" si="101"/>
        <v>0</v>
      </c>
      <c r="BA117" s="470">
        <f t="shared" si="102"/>
        <v>1</v>
      </c>
      <c r="BB117" s="453">
        <f t="shared" si="138"/>
        <v>2</v>
      </c>
      <c r="BC117" s="457">
        <f t="shared" si="14"/>
        <v>0.33333333333333331</v>
      </c>
      <c r="BD117" s="462">
        <f t="shared" si="143"/>
        <v>0.14714714714714713</v>
      </c>
      <c r="BE117" s="463">
        <f t="shared" si="144"/>
        <v>0.29323808819333635</v>
      </c>
      <c r="BF117" s="464">
        <f t="shared" si="145"/>
        <v>0.99999999999999944</v>
      </c>
      <c r="BG117" s="463">
        <f>(AZ117+BA117)/BB117</f>
        <v>0.5</v>
      </c>
      <c r="BH117" s="462">
        <f t="shared" si="146"/>
        <v>0.23126602794053733</v>
      </c>
    </row>
    <row r="118" spans="1:60" ht="16.5" customHeight="1" x14ac:dyDescent="0.25">
      <c r="A118" s="14">
        <v>3</v>
      </c>
      <c r="B118" s="16">
        <v>70021</v>
      </c>
      <c r="C118" s="21" t="s">
        <v>108</v>
      </c>
      <c r="D118" s="1572"/>
      <c r="E118" s="1573"/>
      <c r="F118" s="1573"/>
      <c r="G118" s="293">
        <f t="shared" si="139"/>
        <v>0</v>
      </c>
      <c r="H118" s="595"/>
      <c r="I118" s="592"/>
      <c r="J118" s="592"/>
      <c r="K118" s="618">
        <f t="shared" si="79"/>
        <v>0</v>
      </c>
      <c r="L118" s="595"/>
      <c r="M118" s="592"/>
      <c r="N118" s="592"/>
      <c r="O118" s="618">
        <f t="shared" si="140"/>
        <v>0</v>
      </c>
      <c r="P118" s="682"/>
      <c r="Q118" s="683"/>
      <c r="R118" s="683"/>
      <c r="S118" s="684">
        <f t="shared" si="80"/>
        <v>0</v>
      </c>
      <c r="T118" s="291"/>
      <c r="U118" s="292"/>
      <c r="V118" s="292"/>
      <c r="W118" s="293">
        <f t="shared" si="141"/>
        <v>0</v>
      </c>
      <c r="X118" s="281"/>
      <c r="Y118" s="282"/>
      <c r="Z118" s="282"/>
      <c r="AA118" s="545">
        <f t="shared" si="142"/>
        <v>0</v>
      </c>
      <c r="AB118" s="1589"/>
      <c r="AC118" s="1590"/>
      <c r="AD118" s="1590"/>
      <c r="AE118" s="293">
        <f t="shared" si="81"/>
        <v>0</v>
      </c>
      <c r="AF118" s="1593"/>
      <c r="AG118" s="1594"/>
      <c r="AH118" s="1594"/>
      <c r="AI118" s="293">
        <f t="shared" si="82"/>
        <v>0</v>
      </c>
      <c r="AJ118" s="1618">
        <v>0</v>
      </c>
      <c r="AK118" s="1619">
        <v>0</v>
      </c>
      <c r="AL118" s="1619">
        <v>2</v>
      </c>
      <c r="AM118" s="293">
        <f t="shared" si="83"/>
        <v>1</v>
      </c>
      <c r="AN118" s="1622"/>
      <c r="AO118" s="1623"/>
      <c r="AP118" s="1623"/>
      <c r="AQ118" s="293">
        <f t="shared" si="84"/>
        <v>0</v>
      </c>
      <c r="AR118" s="291"/>
      <c r="AS118" s="292"/>
      <c r="AT118" s="292"/>
      <c r="AU118" s="293">
        <f t="shared" si="85"/>
        <v>0</v>
      </c>
      <c r="AV118" s="595"/>
      <c r="AW118" s="592"/>
      <c r="AX118" s="592"/>
      <c r="AY118" s="618">
        <f t="shared" si="86"/>
        <v>0</v>
      </c>
      <c r="AZ118" s="461">
        <f t="shared" si="101"/>
        <v>0</v>
      </c>
      <c r="BA118" s="470">
        <f t="shared" si="102"/>
        <v>0</v>
      </c>
      <c r="BB118" s="465">
        <f t="shared" si="138"/>
        <v>2</v>
      </c>
      <c r="BC118" s="457">
        <f t="shared" si="14"/>
        <v>0.16666666666666666</v>
      </c>
      <c r="BD118" s="462">
        <f t="shared" si="143"/>
        <v>0.14714714714714713</v>
      </c>
      <c r="BE118" s="463">
        <f t="shared" si="144"/>
        <v>0.29323808819333635</v>
      </c>
      <c r="BF118" s="464">
        <f t="shared" si="145"/>
        <v>0.99999999999999944</v>
      </c>
      <c r="BG118" s="463">
        <f t="shared" si="69"/>
        <v>0</v>
      </c>
      <c r="BH118" s="462">
        <f t="shared" si="146"/>
        <v>0.23126602794053733</v>
      </c>
    </row>
    <row r="119" spans="1:60" ht="16.5" customHeight="1" x14ac:dyDescent="0.25">
      <c r="A119" s="14">
        <v>4</v>
      </c>
      <c r="B119" s="16">
        <v>70040</v>
      </c>
      <c r="C119" s="21" t="s">
        <v>56</v>
      </c>
      <c r="D119" s="1572"/>
      <c r="E119" s="1573"/>
      <c r="F119" s="1573"/>
      <c r="G119" s="293">
        <f t="shared" si="139"/>
        <v>0</v>
      </c>
      <c r="H119" s="595"/>
      <c r="I119" s="592"/>
      <c r="J119" s="592"/>
      <c r="K119" s="618">
        <f t="shared" si="79"/>
        <v>0</v>
      </c>
      <c r="L119" s="595"/>
      <c r="M119" s="592"/>
      <c r="N119" s="592"/>
      <c r="O119" s="618">
        <f t="shared" si="140"/>
        <v>0</v>
      </c>
      <c r="P119" s="682"/>
      <c r="Q119" s="683"/>
      <c r="R119" s="683"/>
      <c r="S119" s="684">
        <f t="shared" si="80"/>
        <v>0</v>
      </c>
      <c r="T119" s="291"/>
      <c r="U119" s="292"/>
      <c r="V119" s="292"/>
      <c r="W119" s="293">
        <f t="shared" si="141"/>
        <v>0</v>
      </c>
      <c r="X119" s="281"/>
      <c r="Y119" s="282"/>
      <c r="Z119" s="282"/>
      <c r="AA119" s="545">
        <f t="shared" si="142"/>
        <v>0</v>
      </c>
      <c r="AB119" s="1589"/>
      <c r="AC119" s="1590"/>
      <c r="AD119" s="1590"/>
      <c r="AE119" s="293">
        <f t="shared" si="81"/>
        <v>0</v>
      </c>
      <c r="AF119" s="1593"/>
      <c r="AG119" s="1594"/>
      <c r="AH119" s="1594"/>
      <c r="AI119" s="293">
        <f t="shared" si="82"/>
        <v>0</v>
      </c>
      <c r="AJ119" s="1618"/>
      <c r="AK119" s="1619"/>
      <c r="AL119" s="1619"/>
      <c r="AM119" s="293">
        <f t="shared" si="83"/>
        <v>0</v>
      </c>
      <c r="AN119" s="1622"/>
      <c r="AO119" s="1623"/>
      <c r="AP119" s="1623"/>
      <c r="AQ119" s="293">
        <f t="shared" si="84"/>
        <v>0</v>
      </c>
      <c r="AR119" s="291"/>
      <c r="AS119" s="292"/>
      <c r="AT119" s="292"/>
      <c r="AU119" s="293">
        <f t="shared" si="85"/>
        <v>0</v>
      </c>
      <c r="AV119" s="595"/>
      <c r="AW119" s="592"/>
      <c r="AX119" s="592"/>
      <c r="AY119" s="618">
        <f t="shared" si="86"/>
        <v>0</v>
      </c>
      <c r="AZ119" s="461">
        <f t="shared" si="101"/>
        <v>0</v>
      </c>
      <c r="BA119" s="470">
        <f t="shared" si="102"/>
        <v>0</v>
      </c>
      <c r="BB119" s="453">
        <f>F119+J119+N119+R119+V119+Z119+AD119+AH119+AL119+AP119+AT119+AX119+0.001</f>
        <v>1E-3</v>
      </c>
      <c r="BC119" s="457">
        <f t="shared" si="14"/>
        <v>0</v>
      </c>
      <c r="BD119" s="462">
        <f t="shared" si="143"/>
        <v>0.14714714714714713</v>
      </c>
      <c r="BE119" s="463">
        <f t="shared" si="144"/>
        <v>1.4661904409666817E-4</v>
      </c>
      <c r="BF119" s="464">
        <f t="shared" si="145"/>
        <v>0.99999999999999944</v>
      </c>
      <c r="BG119" s="463">
        <f t="shared" si="69"/>
        <v>0</v>
      </c>
      <c r="BH119" s="462">
        <f t="shared" si="146"/>
        <v>0.23126602794053733</v>
      </c>
    </row>
    <row r="120" spans="1:60" ht="16.5" customHeight="1" x14ac:dyDescent="0.25">
      <c r="A120" s="14">
        <v>5</v>
      </c>
      <c r="B120" s="16">
        <v>70100</v>
      </c>
      <c r="C120" s="25" t="s">
        <v>124</v>
      </c>
      <c r="D120" s="1572">
        <v>0</v>
      </c>
      <c r="E120" s="1573">
        <v>1</v>
      </c>
      <c r="F120" s="1573">
        <v>2</v>
      </c>
      <c r="G120" s="293">
        <f t="shared" si="139"/>
        <v>1</v>
      </c>
      <c r="H120" s="595"/>
      <c r="I120" s="592"/>
      <c r="J120" s="592"/>
      <c r="K120" s="618">
        <f t="shared" si="79"/>
        <v>0</v>
      </c>
      <c r="L120" s="595"/>
      <c r="M120" s="592"/>
      <c r="N120" s="592"/>
      <c r="O120" s="618">
        <f t="shared" si="140"/>
        <v>0</v>
      </c>
      <c r="P120" s="682"/>
      <c r="Q120" s="683"/>
      <c r="R120" s="683"/>
      <c r="S120" s="684">
        <f t="shared" si="80"/>
        <v>0</v>
      </c>
      <c r="T120" s="291"/>
      <c r="U120" s="292"/>
      <c r="V120" s="292"/>
      <c r="W120" s="293">
        <f t="shared" si="141"/>
        <v>0</v>
      </c>
      <c r="X120" s="281"/>
      <c r="Y120" s="282"/>
      <c r="Z120" s="282"/>
      <c r="AA120" s="545">
        <f t="shared" si="142"/>
        <v>0</v>
      </c>
      <c r="AB120" s="1589">
        <v>0</v>
      </c>
      <c r="AC120" s="1590">
        <v>1</v>
      </c>
      <c r="AD120" s="1590">
        <v>1</v>
      </c>
      <c r="AE120" s="293">
        <f t="shared" si="81"/>
        <v>1</v>
      </c>
      <c r="AF120" s="1593">
        <v>0</v>
      </c>
      <c r="AG120" s="1594">
        <v>0</v>
      </c>
      <c r="AH120" s="1594">
        <v>1</v>
      </c>
      <c r="AI120" s="293">
        <f t="shared" si="82"/>
        <v>1</v>
      </c>
      <c r="AJ120" s="1618">
        <v>1</v>
      </c>
      <c r="AK120" s="1619">
        <v>0</v>
      </c>
      <c r="AL120" s="1619">
        <v>1</v>
      </c>
      <c r="AM120" s="293">
        <f t="shared" si="83"/>
        <v>1</v>
      </c>
      <c r="AN120" s="1622">
        <v>0</v>
      </c>
      <c r="AO120" s="1623">
        <v>3</v>
      </c>
      <c r="AP120" s="1623">
        <v>3</v>
      </c>
      <c r="AQ120" s="293">
        <f t="shared" si="84"/>
        <v>1</v>
      </c>
      <c r="AR120" s="291"/>
      <c r="AS120" s="292"/>
      <c r="AT120" s="292"/>
      <c r="AU120" s="293">
        <f t="shared" si="85"/>
        <v>0</v>
      </c>
      <c r="AV120" s="595"/>
      <c r="AW120" s="592"/>
      <c r="AX120" s="592"/>
      <c r="AY120" s="618">
        <f t="shared" si="86"/>
        <v>0</v>
      </c>
      <c r="AZ120" s="461">
        <f t="shared" si="101"/>
        <v>1</v>
      </c>
      <c r="BA120" s="470">
        <f t="shared" si="102"/>
        <v>5</v>
      </c>
      <c r="BB120" s="453">
        <f t="shared" si="138"/>
        <v>8</v>
      </c>
      <c r="BC120" s="457">
        <f t="shared" si="14"/>
        <v>0.83333333333333337</v>
      </c>
      <c r="BD120" s="462">
        <f t="shared" si="143"/>
        <v>0.14714714714714713</v>
      </c>
      <c r="BE120" s="463">
        <f t="shared" si="144"/>
        <v>1.1729523527733454</v>
      </c>
      <c r="BF120" s="464">
        <f t="shared" si="145"/>
        <v>0.99999999999999944</v>
      </c>
      <c r="BG120" s="463">
        <f t="shared" si="69"/>
        <v>0.75</v>
      </c>
      <c r="BH120" s="462">
        <f t="shared" si="146"/>
        <v>0.23126602794053733</v>
      </c>
    </row>
    <row r="121" spans="1:60" ht="16.5" customHeight="1" x14ac:dyDescent="0.25">
      <c r="A121" s="14">
        <v>6</v>
      </c>
      <c r="B121" s="16">
        <v>70270</v>
      </c>
      <c r="C121" s="21" t="s">
        <v>58</v>
      </c>
      <c r="D121" s="1572"/>
      <c r="E121" s="1573"/>
      <c r="F121" s="1573"/>
      <c r="G121" s="293">
        <f t="shared" si="139"/>
        <v>0</v>
      </c>
      <c r="H121" s="595"/>
      <c r="I121" s="592"/>
      <c r="J121" s="592"/>
      <c r="K121" s="618">
        <f t="shared" si="79"/>
        <v>0</v>
      </c>
      <c r="L121" s="595"/>
      <c r="M121" s="592"/>
      <c r="N121" s="592"/>
      <c r="O121" s="618">
        <f t="shared" si="140"/>
        <v>0</v>
      </c>
      <c r="P121" s="682"/>
      <c r="Q121" s="683"/>
      <c r="R121" s="683"/>
      <c r="S121" s="684">
        <f t="shared" si="80"/>
        <v>0</v>
      </c>
      <c r="T121" s="291"/>
      <c r="U121" s="292"/>
      <c r="V121" s="292"/>
      <c r="W121" s="293">
        <f t="shared" si="141"/>
        <v>0</v>
      </c>
      <c r="X121" s="281"/>
      <c r="Y121" s="282"/>
      <c r="Z121" s="282"/>
      <c r="AA121" s="545">
        <f t="shared" si="142"/>
        <v>0</v>
      </c>
      <c r="AB121" s="1589"/>
      <c r="AC121" s="1590"/>
      <c r="AD121" s="1590"/>
      <c r="AE121" s="293">
        <f t="shared" si="81"/>
        <v>0</v>
      </c>
      <c r="AF121" s="1593"/>
      <c r="AG121" s="1594"/>
      <c r="AH121" s="1594"/>
      <c r="AI121" s="293">
        <f t="shared" si="82"/>
        <v>0</v>
      </c>
      <c r="AJ121" s="1618"/>
      <c r="AK121" s="1619"/>
      <c r="AL121" s="1619"/>
      <c r="AM121" s="293">
        <f t="shared" si="83"/>
        <v>0</v>
      </c>
      <c r="AN121" s="1622"/>
      <c r="AO121" s="1623"/>
      <c r="AP121" s="1623"/>
      <c r="AQ121" s="293">
        <f t="shared" si="84"/>
        <v>0</v>
      </c>
      <c r="AR121" s="291"/>
      <c r="AS121" s="292"/>
      <c r="AT121" s="292"/>
      <c r="AU121" s="293">
        <f t="shared" si="85"/>
        <v>0</v>
      </c>
      <c r="AV121" s="595"/>
      <c r="AW121" s="592"/>
      <c r="AX121" s="592"/>
      <c r="AY121" s="618">
        <f t="shared" si="86"/>
        <v>0</v>
      </c>
      <c r="AZ121" s="461">
        <f t="shared" si="101"/>
        <v>0</v>
      </c>
      <c r="BA121" s="470">
        <f t="shared" si="102"/>
        <v>0</v>
      </c>
      <c r="BB121" s="469">
        <f>F121+J121+N121+R121+V121+Z121+AD121+AH121+AL121+AP121+AT121+AX121+0.001</f>
        <v>1E-3</v>
      </c>
      <c r="BC121" s="457">
        <f t="shared" si="14"/>
        <v>0</v>
      </c>
      <c r="BD121" s="462">
        <f t="shared" si="143"/>
        <v>0.14714714714714713</v>
      </c>
      <c r="BE121" s="463">
        <f t="shared" si="144"/>
        <v>1.4661904409666817E-4</v>
      </c>
      <c r="BF121" s="464">
        <f t="shared" si="145"/>
        <v>0.99999999999999944</v>
      </c>
      <c r="BG121" s="463">
        <f t="shared" si="69"/>
        <v>0</v>
      </c>
      <c r="BH121" s="462">
        <f t="shared" si="146"/>
        <v>0.23126602794053733</v>
      </c>
    </row>
    <row r="122" spans="1:60" ht="16.5" customHeight="1" x14ac:dyDescent="0.25">
      <c r="A122" s="161">
        <v>7</v>
      </c>
      <c r="B122" s="16">
        <v>70510</v>
      </c>
      <c r="C122" s="21" t="s">
        <v>25</v>
      </c>
      <c r="D122" s="1572"/>
      <c r="E122" s="1573"/>
      <c r="F122" s="1573"/>
      <c r="G122" s="293">
        <f t="shared" si="139"/>
        <v>0</v>
      </c>
      <c r="H122" s="595"/>
      <c r="I122" s="592"/>
      <c r="J122" s="592"/>
      <c r="K122" s="618">
        <f t="shared" si="79"/>
        <v>0</v>
      </c>
      <c r="L122" s="595"/>
      <c r="M122" s="592"/>
      <c r="N122" s="592"/>
      <c r="O122" s="618">
        <f t="shared" si="140"/>
        <v>0</v>
      </c>
      <c r="P122" s="682"/>
      <c r="Q122" s="683"/>
      <c r="R122" s="683"/>
      <c r="S122" s="684">
        <f t="shared" si="80"/>
        <v>0</v>
      </c>
      <c r="T122" s="291"/>
      <c r="U122" s="292"/>
      <c r="V122" s="292"/>
      <c r="W122" s="293">
        <f t="shared" si="141"/>
        <v>0</v>
      </c>
      <c r="X122" s="281"/>
      <c r="Y122" s="282"/>
      <c r="Z122" s="282"/>
      <c r="AA122" s="545">
        <f t="shared" si="142"/>
        <v>0</v>
      </c>
      <c r="AB122" s="1589"/>
      <c r="AC122" s="1590"/>
      <c r="AD122" s="1590"/>
      <c r="AE122" s="293">
        <f t="shared" si="81"/>
        <v>0</v>
      </c>
      <c r="AF122" s="1593"/>
      <c r="AG122" s="1594"/>
      <c r="AH122" s="1594"/>
      <c r="AI122" s="293">
        <f t="shared" si="82"/>
        <v>0</v>
      </c>
      <c r="AJ122" s="1618"/>
      <c r="AK122" s="1619"/>
      <c r="AL122" s="1619"/>
      <c r="AM122" s="293">
        <f t="shared" si="83"/>
        <v>0</v>
      </c>
      <c r="AN122" s="1622"/>
      <c r="AO122" s="1623"/>
      <c r="AP122" s="1623"/>
      <c r="AQ122" s="293">
        <f t="shared" si="84"/>
        <v>0</v>
      </c>
      <c r="AR122" s="291"/>
      <c r="AS122" s="292"/>
      <c r="AT122" s="292"/>
      <c r="AU122" s="293">
        <f t="shared" si="85"/>
        <v>0</v>
      </c>
      <c r="AV122" s="595"/>
      <c r="AW122" s="592"/>
      <c r="AX122" s="592"/>
      <c r="AY122" s="618">
        <f t="shared" si="86"/>
        <v>0</v>
      </c>
      <c r="AZ122" s="461">
        <f t="shared" si="101"/>
        <v>0</v>
      </c>
      <c r="BA122" s="452">
        <f t="shared" si="102"/>
        <v>0</v>
      </c>
      <c r="BB122" s="453">
        <f>F122+J122+N122+R122+V122+Z122+AD122+AH122+AL122+AP122+AT122+AX122+0.001</f>
        <v>1E-3</v>
      </c>
      <c r="BC122" s="457">
        <f t="shared" si="14"/>
        <v>0</v>
      </c>
      <c r="BD122" s="462">
        <f t="shared" si="143"/>
        <v>0.14714714714714713</v>
      </c>
      <c r="BE122" s="463">
        <f t="shared" si="144"/>
        <v>1.4661904409666817E-4</v>
      </c>
      <c r="BF122" s="464">
        <f t="shared" si="145"/>
        <v>0.99999999999999944</v>
      </c>
      <c r="BG122" s="463">
        <f t="shared" si="69"/>
        <v>0</v>
      </c>
      <c r="BH122" s="462">
        <f t="shared" si="146"/>
        <v>0.23126602794053733</v>
      </c>
    </row>
    <row r="123" spans="1:60" ht="16.5" customHeight="1" x14ac:dyDescent="0.25">
      <c r="A123" s="161">
        <v>8</v>
      </c>
      <c r="B123" s="16">
        <v>10880</v>
      </c>
      <c r="C123" s="21" t="s">
        <v>201</v>
      </c>
      <c r="D123" s="1572"/>
      <c r="E123" s="1573"/>
      <c r="F123" s="1573"/>
      <c r="G123" s="306">
        <f>IF(F123&gt;0,1,0)</f>
        <v>0</v>
      </c>
      <c r="H123" s="590"/>
      <c r="I123" s="594"/>
      <c r="J123" s="594"/>
      <c r="K123" s="596">
        <f>IF(J123&gt;0,1,0)</f>
        <v>0</v>
      </c>
      <c r="L123" s="590"/>
      <c r="M123" s="594"/>
      <c r="N123" s="594"/>
      <c r="O123" s="596">
        <f>IF(N123&gt;0,1,0)</f>
        <v>0</v>
      </c>
      <c r="P123" s="691"/>
      <c r="Q123" s="692"/>
      <c r="R123" s="692"/>
      <c r="S123" s="685">
        <f>IF(R123&gt;0,1,0)</f>
        <v>0</v>
      </c>
      <c r="T123" s="304"/>
      <c r="U123" s="305"/>
      <c r="V123" s="305"/>
      <c r="W123" s="306">
        <f>IF(V123&gt;0,1,0)</f>
        <v>0</v>
      </c>
      <c r="X123" s="548"/>
      <c r="Y123" s="549"/>
      <c r="Z123" s="549"/>
      <c r="AA123" s="546">
        <f>IF(Z123&gt;0,1,0)</f>
        <v>0</v>
      </c>
      <c r="AB123" s="1589"/>
      <c r="AC123" s="1590"/>
      <c r="AD123" s="1590"/>
      <c r="AE123" s="306">
        <f>IF(AD123&gt;0,1,0)</f>
        <v>0</v>
      </c>
      <c r="AF123" s="1593"/>
      <c r="AG123" s="1594"/>
      <c r="AH123" s="1594"/>
      <c r="AI123" s="306">
        <f>IF(AH123&gt;0,1,0)</f>
        <v>0</v>
      </c>
      <c r="AJ123" s="1618">
        <v>0</v>
      </c>
      <c r="AK123" s="1619">
        <v>0</v>
      </c>
      <c r="AL123" s="1619">
        <v>3</v>
      </c>
      <c r="AM123" s="306">
        <f>IF(AL123&gt;0,1,0)</f>
        <v>1</v>
      </c>
      <c r="AN123" s="1622">
        <v>0</v>
      </c>
      <c r="AO123" s="1623">
        <v>2</v>
      </c>
      <c r="AP123" s="1623">
        <v>2</v>
      </c>
      <c r="AQ123" s="306">
        <f>IF(AP123&gt;0,1,0)</f>
        <v>1</v>
      </c>
      <c r="AR123" s="304"/>
      <c r="AS123" s="305"/>
      <c r="AT123" s="305"/>
      <c r="AU123" s="306">
        <f>IF(AT123&gt;0,1,0)</f>
        <v>0</v>
      </c>
      <c r="AV123" s="590"/>
      <c r="AW123" s="594"/>
      <c r="AX123" s="594"/>
      <c r="AY123" s="596">
        <f>IF(AX123&gt;0,1,0)</f>
        <v>0</v>
      </c>
      <c r="AZ123" s="461">
        <f t="shared" ref="AZ123" si="147">D123+H123+L123+P123+T123+X123+AB123+AF123+AJ123+AN123+AR123+AV123</f>
        <v>0</v>
      </c>
      <c r="BA123" s="452">
        <f t="shared" ref="BA123" si="148">E123+I123+M123+Q123+U123+Y123+AC123+AG123+AK123+AO123+AS123+AW123</f>
        <v>2</v>
      </c>
      <c r="BB123" s="453">
        <f t="shared" si="138"/>
        <v>5</v>
      </c>
      <c r="BC123" s="560">
        <f t="shared" ref="BC123" si="149">(G123+K123+O123+S123+W123+AA123+AE123+AI123+AM123+AQ123+AU123+AY123)/$B$2</f>
        <v>0.33333333333333331</v>
      </c>
      <c r="BD123" s="462">
        <f t="shared" si="143"/>
        <v>0.14714714714714713</v>
      </c>
      <c r="BE123" s="463">
        <f t="shared" si="144"/>
        <v>0.73309522048334086</v>
      </c>
      <c r="BF123" s="464">
        <f t="shared" si="145"/>
        <v>0.99999999999999944</v>
      </c>
      <c r="BG123" s="463">
        <f>(AZ123+BA123)/BB123</f>
        <v>0.4</v>
      </c>
      <c r="BH123" s="462">
        <f t="shared" si="146"/>
        <v>0.23126602794053733</v>
      </c>
    </row>
    <row r="124" spans="1:60" ht="16.5" customHeight="1" thickBot="1" x14ac:dyDescent="0.3">
      <c r="A124" s="162">
        <v>9</v>
      </c>
      <c r="B124" s="163">
        <v>10890</v>
      </c>
      <c r="C124" s="164" t="s">
        <v>202</v>
      </c>
      <c r="D124" s="1574"/>
      <c r="E124" s="1575"/>
      <c r="F124" s="1575"/>
      <c r="G124" s="335">
        <f>IF(F124&gt;0,1,0)</f>
        <v>0</v>
      </c>
      <c r="H124" s="649"/>
      <c r="I124" s="644"/>
      <c r="J124" s="644"/>
      <c r="K124" s="642">
        <f>IF(J124&gt;0,1,0)</f>
        <v>0</v>
      </c>
      <c r="L124" s="649"/>
      <c r="M124" s="644"/>
      <c r="N124" s="644"/>
      <c r="O124" s="642">
        <f>IF(N124&gt;0,1,0)</f>
        <v>0</v>
      </c>
      <c r="P124" s="693"/>
      <c r="Q124" s="694"/>
      <c r="R124" s="694"/>
      <c r="S124" s="695">
        <f>IF(R124&gt;0,1,0)</f>
        <v>0</v>
      </c>
      <c r="T124" s="338"/>
      <c r="U124" s="336"/>
      <c r="V124" s="336"/>
      <c r="W124" s="335">
        <f>IF(V124&gt;0,1,0)</f>
        <v>0</v>
      </c>
      <c r="X124" s="550"/>
      <c r="Y124" s="551"/>
      <c r="Z124" s="551"/>
      <c r="AA124" s="552">
        <f>IF(Z124&gt;0,1,0)</f>
        <v>0</v>
      </c>
      <c r="AB124" s="1591"/>
      <c r="AC124" s="1592"/>
      <c r="AD124" s="1592"/>
      <c r="AE124" s="335">
        <f>IF(AD124&gt;0,1,0)</f>
        <v>0</v>
      </c>
      <c r="AF124" s="1595"/>
      <c r="AG124" s="1596"/>
      <c r="AH124" s="1596"/>
      <c r="AI124" s="335">
        <f>IF(AH124&gt;0,1,0)</f>
        <v>0</v>
      </c>
      <c r="AJ124" s="1620"/>
      <c r="AK124" s="1621"/>
      <c r="AL124" s="1621"/>
      <c r="AM124" s="335">
        <f>IF(AL124&gt;0,1,0)</f>
        <v>0</v>
      </c>
      <c r="AN124" s="1624"/>
      <c r="AO124" s="1625"/>
      <c r="AP124" s="1625"/>
      <c r="AQ124" s="335">
        <f>IF(AP124&gt;0,1,0)</f>
        <v>0</v>
      </c>
      <c r="AR124" s="338"/>
      <c r="AS124" s="336"/>
      <c r="AT124" s="336"/>
      <c r="AU124" s="335">
        <f>IF(AT124&gt;0,1,0)</f>
        <v>0</v>
      </c>
      <c r="AV124" s="649"/>
      <c r="AW124" s="644"/>
      <c r="AX124" s="644"/>
      <c r="AY124" s="642">
        <f>IF(AX124&gt;0,1,0)</f>
        <v>0</v>
      </c>
      <c r="AZ124" s="471">
        <f t="shared" si="101"/>
        <v>0</v>
      </c>
      <c r="BA124" s="472">
        <f t="shared" si="102"/>
        <v>0</v>
      </c>
      <c r="BB124" s="474">
        <f>F124+J124+N124+R124+V124+Z124+AD124+AH124+AL124+AP124+AT124+AX124+0.001</f>
        <v>1E-3</v>
      </c>
      <c r="BC124" s="494">
        <f t="shared" si="14"/>
        <v>0</v>
      </c>
      <c r="BD124" s="490">
        <f t="shared" si="143"/>
        <v>0.14714714714714713</v>
      </c>
      <c r="BE124" s="491">
        <f t="shared" si="144"/>
        <v>1.4661904409666817E-4</v>
      </c>
      <c r="BF124" s="492">
        <f t="shared" si="145"/>
        <v>0.99999999999999944</v>
      </c>
      <c r="BG124" s="491">
        <f>(AZ124+BA124)/BB124</f>
        <v>0</v>
      </c>
      <c r="BH124" s="490">
        <f t="shared" si="146"/>
        <v>0.23126602794053733</v>
      </c>
    </row>
    <row r="125" spans="1:60" ht="15.6" customHeight="1" thickBot="1" x14ac:dyDescent="0.3">
      <c r="A125" s="56">
        <f>A7+A17+A30+A48+A68+A82+A114+A124</f>
        <v>111</v>
      </c>
      <c r="B125" s="55"/>
      <c r="C125" s="26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3"/>
      <c r="P125" s="217"/>
      <c r="Q125" s="217"/>
      <c r="R125" s="217"/>
      <c r="S125" s="217"/>
      <c r="T125" s="232"/>
      <c r="U125" s="232"/>
      <c r="V125" s="232"/>
      <c r="W125" s="232"/>
      <c r="X125" s="232"/>
      <c r="Y125" s="232"/>
      <c r="Z125" s="232"/>
      <c r="AA125" s="232"/>
      <c r="AB125" s="1557"/>
      <c r="AC125" s="1557"/>
      <c r="AD125" s="1557"/>
      <c r="AE125" s="1562"/>
      <c r="AF125" s="232"/>
      <c r="AG125" s="232"/>
      <c r="AH125" s="232"/>
      <c r="AI125" s="232"/>
      <c r="AJ125" s="232"/>
      <c r="AK125" s="232"/>
      <c r="AL125" s="232"/>
      <c r="AM125" s="232"/>
      <c r="AN125" s="1557"/>
      <c r="AO125" s="1557"/>
      <c r="AP125" s="1557"/>
      <c r="AQ125" s="1557"/>
      <c r="AR125" s="232"/>
      <c r="AS125" s="232"/>
      <c r="AT125" s="232"/>
      <c r="AU125" s="232"/>
      <c r="AV125" s="743"/>
      <c r="AW125" s="743"/>
      <c r="AX125" s="743"/>
      <c r="AY125" s="743"/>
      <c r="AZ125" s="42"/>
      <c r="BA125" s="60" t="s">
        <v>143</v>
      </c>
      <c r="BB125" s="734">
        <f>AVERAGE(BB7,BB9:BB17,BB19:BB30,BB32:BB48,BB50:BB68,BB70:BB82,BB84:BB114,BB116:BB124)</f>
        <v>6.8203963963963972</v>
      </c>
      <c r="BC125" s="91">
        <f>AVERAGE(BC7,BC9:BC17,BC19:BC30,BC32:BC48,BC50:BC68,BC70:BC82,BC84:BC114,BC116:BC124)</f>
        <v>0.14714714714714713</v>
      </c>
      <c r="BD125" s="61"/>
      <c r="BE125" s="91">
        <f>AVERAGE(BE7,BE9:BE17,BE19:BE30,BE32:BE48,BE50:BE68,BE70:BE82,BE84:BE114,BE116:BE124)</f>
        <v>0.99999999999999944</v>
      </c>
      <c r="BF125" s="61"/>
      <c r="BG125" s="91">
        <f>AVERAGE(BG7,BG9:BG17,BG19:BG30,BG32:BG48,BG50:BG68,BG70:BG82,BG84:BG114,BG116:BG124)</f>
        <v>0.23126602794053733</v>
      </c>
      <c r="BH125" s="61"/>
    </row>
    <row r="126" spans="1:60" x14ac:dyDescent="0.25">
      <c r="A126" s="1"/>
      <c r="B126" s="1"/>
      <c r="C126" s="97" t="s">
        <v>161</v>
      </c>
      <c r="D126" s="223">
        <f>SUM(D7,D9:D17,D19:D30,D32:D48,D50:D68,D70:D82,D84:D114,D116:D124)</f>
        <v>1</v>
      </c>
      <c r="E126" s="223">
        <f t="shared" ref="E126:BB126" si="150">SUM(E7,E9:E17,E19:E30,E32:E48,E50:E68,E70:E82,E84:E114,E116:E124)</f>
        <v>13</v>
      </c>
      <c r="F126" s="223">
        <f t="shared" si="150"/>
        <v>33</v>
      </c>
      <c r="G126" s="223">
        <f t="shared" si="150"/>
        <v>16</v>
      </c>
      <c r="H126" s="732">
        <f t="shared" si="150"/>
        <v>0</v>
      </c>
      <c r="I126" s="732">
        <f t="shared" si="150"/>
        <v>0</v>
      </c>
      <c r="J126" s="732">
        <f t="shared" si="150"/>
        <v>0</v>
      </c>
      <c r="K126" s="732">
        <f t="shared" si="150"/>
        <v>0</v>
      </c>
      <c r="L126" s="732">
        <f t="shared" si="150"/>
        <v>0</v>
      </c>
      <c r="M126" s="732">
        <f t="shared" si="150"/>
        <v>0</v>
      </c>
      <c r="N126" s="732">
        <f t="shared" si="150"/>
        <v>0</v>
      </c>
      <c r="O126" s="732">
        <f t="shared" si="150"/>
        <v>0</v>
      </c>
      <c r="P126" s="732">
        <f t="shared" si="150"/>
        <v>0</v>
      </c>
      <c r="Q126" s="732">
        <f t="shared" si="150"/>
        <v>0</v>
      </c>
      <c r="R126" s="732">
        <f t="shared" si="150"/>
        <v>0</v>
      </c>
      <c r="S126" s="732">
        <f t="shared" si="150"/>
        <v>0</v>
      </c>
      <c r="T126" s="732">
        <f t="shared" si="150"/>
        <v>0</v>
      </c>
      <c r="U126" s="732">
        <f t="shared" si="150"/>
        <v>0</v>
      </c>
      <c r="V126" s="732">
        <f t="shared" si="150"/>
        <v>0</v>
      </c>
      <c r="W126" s="732">
        <f t="shared" si="150"/>
        <v>0</v>
      </c>
      <c r="X126" s="732">
        <f t="shared" si="150"/>
        <v>0</v>
      </c>
      <c r="Y126" s="732">
        <f t="shared" si="150"/>
        <v>0</v>
      </c>
      <c r="Z126" s="732">
        <f t="shared" si="150"/>
        <v>0</v>
      </c>
      <c r="AA126" s="732">
        <f>SUM(AA7,AA9:AA17,AA19:AA30,AA32:AA48,AA50:AA68,AA70:AA82,AA84:AA114,AA116:AA124)</f>
        <v>0</v>
      </c>
      <c r="AB126" s="1561">
        <f t="shared" si="150"/>
        <v>6</v>
      </c>
      <c r="AC126" s="1561">
        <f t="shared" si="150"/>
        <v>14</v>
      </c>
      <c r="AD126" s="1561">
        <f t="shared" si="150"/>
        <v>20</v>
      </c>
      <c r="AE126" s="1561">
        <f t="shared" si="150"/>
        <v>11</v>
      </c>
      <c r="AF126" s="223">
        <f t="shared" si="150"/>
        <v>0</v>
      </c>
      <c r="AG126" s="223">
        <f t="shared" si="150"/>
        <v>0</v>
      </c>
      <c r="AH126" s="223">
        <f t="shared" si="150"/>
        <v>3</v>
      </c>
      <c r="AI126" s="223">
        <f t="shared" si="150"/>
        <v>3</v>
      </c>
      <c r="AJ126" s="223">
        <f t="shared" si="150"/>
        <v>7</v>
      </c>
      <c r="AK126" s="223">
        <f t="shared" si="150"/>
        <v>40</v>
      </c>
      <c r="AL126" s="223">
        <f t="shared" si="150"/>
        <v>312</v>
      </c>
      <c r="AM126" s="223">
        <f t="shared" si="150"/>
        <v>30</v>
      </c>
      <c r="AN126" s="1561">
        <f t="shared" si="150"/>
        <v>0</v>
      </c>
      <c r="AO126" s="1561">
        <f t="shared" si="150"/>
        <v>245</v>
      </c>
      <c r="AP126" s="1561">
        <f t="shared" si="150"/>
        <v>244</v>
      </c>
      <c r="AQ126" s="1561">
        <f t="shared" si="150"/>
        <v>25</v>
      </c>
      <c r="AR126" s="223">
        <f t="shared" si="150"/>
        <v>0</v>
      </c>
      <c r="AS126" s="223">
        <f t="shared" si="150"/>
        <v>14</v>
      </c>
      <c r="AT126" s="223">
        <f t="shared" si="150"/>
        <v>145</v>
      </c>
      <c r="AU126" s="223">
        <f t="shared" si="150"/>
        <v>13</v>
      </c>
      <c r="AV126" s="742">
        <f t="shared" si="150"/>
        <v>0</v>
      </c>
      <c r="AW126" s="742">
        <f t="shared" si="150"/>
        <v>0</v>
      </c>
      <c r="AX126" s="742">
        <f t="shared" si="150"/>
        <v>0</v>
      </c>
      <c r="AY126" s="742">
        <f t="shared" si="150"/>
        <v>0</v>
      </c>
      <c r="AZ126" s="98">
        <f t="shared" si="150"/>
        <v>14</v>
      </c>
      <c r="BA126" s="98">
        <f t="shared" si="150"/>
        <v>326</v>
      </c>
      <c r="BB126" s="248">
        <f t="shared" si="150"/>
        <v>757.06400000000008</v>
      </c>
      <c r="BE126" s="34"/>
      <c r="BF126" s="34"/>
    </row>
    <row r="127" spans="1:60" x14ac:dyDescent="0.25">
      <c r="C127" s="716" t="s">
        <v>192</v>
      </c>
      <c r="D127" s="1553">
        <v>1</v>
      </c>
      <c r="E127" s="1553">
        <v>12</v>
      </c>
      <c r="F127" s="1553">
        <v>33</v>
      </c>
      <c r="G127" s="1552"/>
      <c r="H127" s="1553">
        <v>0</v>
      </c>
      <c r="I127" s="1553">
        <v>0</v>
      </c>
      <c r="J127" s="1553">
        <v>0</v>
      </c>
      <c r="K127" s="1552"/>
      <c r="L127" s="1553">
        <v>0</v>
      </c>
      <c r="M127" s="1553">
        <v>0</v>
      </c>
      <c r="N127" s="1554">
        <v>0</v>
      </c>
      <c r="O127" s="1552"/>
      <c r="P127" s="1552"/>
      <c r="Q127" s="1552"/>
      <c r="R127" s="1552"/>
      <c r="S127" s="1552"/>
      <c r="T127" s="1553">
        <v>0</v>
      </c>
      <c r="U127" s="1553">
        <v>0</v>
      </c>
      <c r="V127" s="1553">
        <v>3</v>
      </c>
      <c r="W127" s="1552"/>
      <c r="X127" s="1552"/>
      <c r="Y127" s="1552"/>
      <c r="Z127" s="1552"/>
      <c r="AA127" s="1552"/>
      <c r="AB127" s="1553">
        <v>7</v>
      </c>
      <c r="AC127" s="1553">
        <v>21</v>
      </c>
      <c r="AD127" s="1553">
        <v>28</v>
      </c>
      <c r="AE127" s="1552"/>
      <c r="AF127" s="1553">
        <v>0</v>
      </c>
      <c r="AG127" s="1553">
        <v>0</v>
      </c>
      <c r="AH127" s="1553">
        <v>3</v>
      </c>
      <c r="AI127" s="1552"/>
      <c r="AJ127" s="1553">
        <v>7</v>
      </c>
      <c r="AK127" s="1553">
        <v>40</v>
      </c>
      <c r="AL127" s="1553">
        <v>312</v>
      </c>
      <c r="AM127" s="1552"/>
      <c r="AN127" s="1553">
        <v>0</v>
      </c>
      <c r="AO127" s="1553">
        <v>253</v>
      </c>
      <c r="AP127" s="1553">
        <v>253</v>
      </c>
      <c r="AQ127" s="1552"/>
      <c r="AR127" s="1553">
        <v>0</v>
      </c>
      <c r="AS127" s="1553">
        <v>15</v>
      </c>
      <c r="AT127" s="1553">
        <v>162</v>
      </c>
      <c r="AU127" s="733"/>
      <c r="AV127" s="733"/>
      <c r="AW127" s="733"/>
      <c r="AX127" s="733"/>
      <c r="AY127" s="733"/>
      <c r="AZ127" s="733"/>
      <c r="BA127" s="733"/>
      <c r="BB127" s="715"/>
      <c r="BC127" s="555"/>
      <c r="BD127" s="555"/>
      <c r="BE127" s="555"/>
      <c r="BF127" s="555"/>
      <c r="BG127" s="555"/>
      <c r="BH127" s="555"/>
    </row>
    <row r="128" spans="1:60" x14ac:dyDescent="0.25">
      <c r="E128" s="553"/>
      <c r="F128" s="553"/>
      <c r="G128" s="553"/>
      <c r="H128" s="553"/>
      <c r="I128" s="553"/>
      <c r="J128" s="553"/>
      <c r="K128" s="553"/>
      <c r="L128" s="553"/>
      <c r="M128" s="553"/>
      <c r="N128" s="553"/>
      <c r="O128" s="553"/>
      <c r="P128" s="554"/>
      <c r="Q128" s="554"/>
      <c r="R128" s="554"/>
      <c r="S128" s="554"/>
      <c r="T128" s="553"/>
      <c r="U128" s="553"/>
      <c r="V128" s="553"/>
      <c r="W128" s="553"/>
      <c r="X128" s="554"/>
      <c r="Y128" s="554"/>
      <c r="Z128" s="554"/>
      <c r="AA128" s="554"/>
      <c r="AB128" s="553"/>
      <c r="AC128" s="553"/>
      <c r="AD128" s="553"/>
      <c r="AE128" s="553"/>
      <c r="AF128" s="553"/>
      <c r="AG128" s="553"/>
      <c r="AH128" s="553"/>
      <c r="AI128" s="553"/>
      <c r="AJ128" s="553"/>
      <c r="AK128" s="553"/>
      <c r="AL128" s="553"/>
      <c r="AM128" s="553"/>
      <c r="AN128" s="553"/>
      <c r="AO128" s="553"/>
      <c r="AP128" s="553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5"/>
      <c r="BA128" s="555"/>
      <c r="BB128" s="555"/>
      <c r="BC128" s="555"/>
      <c r="BD128" s="555"/>
      <c r="BE128" s="555"/>
      <c r="BF128" s="555"/>
      <c r="BG128" s="556"/>
      <c r="BH128" s="555"/>
    </row>
    <row r="129" spans="3:59" x14ac:dyDescent="0.25">
      <c r="C129" s="713"/>
      <c r="D129" s="720"/>
      <c r="E129" s="720"/>
      <c r="F129" s="720"/>
      <c r="G129" s="720"/>
      <c r="H129" s="720"/>
      <c r="I129" s="720"/>
      <c r="J129" s="720"/>
      <c r="K129" s="720"/>
      <c r="L129" s="720"/>
      <c r="M129" s="720"/>
      <c r="N129" s="720"/>
      <c r="O129" s="720"/>
      <c r="P129" s="720"/>
      <c r="Q129" s="720"/>
      <c r="R129" s="720"/>
      <c r="S129" s="720"/>
      <c r="T129" s="720"/>
      <c r="U129" s="720"/>
      <c r="V129" s="720"/>
      <c r="W129" s="720"/>
      <c r="X129" s="720"/>
      <c r="Y129" s="720"/>
      <c r="Z129" s="720"/>
      <c r="AA129" s="720"/>
      <c r="AB129" s="720"/>
      <c r="AC129" s="720"/>
      <c r="AD129" s="720"/>
      <c r="AE129" s="720"/>
      <c r="AF129" s="720"/>
      <c r="AG129" s="720"/>
      <c r="AH129" s="720"/>
      <c r="AI129" s="720"/>
      <c r="AJ129" s="720"/>
      <c r="AK129" s="720"/>
      <c r="AL129" s="720"/>
      <c r="AM129" s="720"/>
      <c r="AN129" s="720"/>
      <c r="AO129" s="720"/>
      <c r="AP129" s="720"/>
      <c r="AQ129" s="720"/>
      <c r="AR129" s="720"/>
      <c r="AS129" s="720"/>
      <c r="AT129" s="720"/>
      <c r="AU129" s="720"/>
      <c r="AV129" s="720"/>
      <c r="AW129" s="720"/>
      <c r="AX129" s="720"/>
      <c r="AY129" s="720"/>
      <c r="AZ129" s="720"/>
      <c r="BA129" s="720"/>
      <c r="BB129" s="720"/>
      <c r="BC129" s="713"/>
      <c r="BD129" s="713"/>
      <c r="BE129" s="713"/>
      <c r="BF129" s="713"/>
      <c r="BG129" s="714"/>
    </row>
  </sheetData>
  <mergeCells count="17">
    <mergeCell ref="AZ4:BH4"/>
    <mergeCell ref="D3:BH3"/>
    <mergeCell ref="AB4:AE4"/>
    <mergeCell ref="AF4:AI4"/>
    <mergeCell ref="AJ4:AM4"/>
    <mergeCell ref="AN4:AQ4"/>
    <mergeCell ref="AR4:AU4"/>
    <mergeCell ref="L4:O4"/>
    <mergeCell ref="P4:S4"/>
    <mergeCell ref="T4:W4"/>
    <mergeCell ref="X4:AA4"/>
    <mergeCell ref="AV4:AY4"/>
    <mergeCell ref="A3:A5"/>
    <mergeCell ref="B3:B5"/>
    <mergeCell ref="C3:C5"/>
    <mergeCell ref="D4:G4"/>
    <mergeCell ref="H4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zoomScale="90" zoomScaleNormal="90" workbookViewId="0">
      <pane ySplit="1" topLeftCell="A2" activePane="bottomLeft" state="frozen"/>
      <selection pane="bottomLeft" activeCell="AE36" sqref="AE36"/>
    </sheetView>
  </sheetViews>
  <sheetFormatPr defaultRowHeight="15" x14ac:dyDescent="0.25"/>
  <sheetData>
    <row r="1" spans="12:12" ht="18.75" x14ac:dyDescent="0.3">
      <c r="L1" s="209" t="s">
        <v>157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" sqref="C2:C4"/>
    </sheetView>
  </sheetViews>
  <sheetFormatPr defaultRowHeight="15" x14ac:dyDescent="0.25"/>
  <cols>
    <col min="1" max="1" width="5.7109375" customWidth="1"/>
    <col min="2" max="2" width="9.85546875" customWidth="1"/>
    <col min="3" max="3" width="33.5703125" customWidth="1"/>
    <col min="4" max="4" width="9.7109375" style="733" customWidth="1"/>
    <col min="5" max="10" width="9.7109375" customWidth="1"/>
  </cols>
  <sheetData>
    <row r="1" spans="1:10" ht="15.75" thickBot="1" x14ac:dyDescent="0.3"/>
    <row r="2" spans="1:10" ht="15" customHeight="1" x14ac:dyDescent="0.25">
      <c r="A2" s="1677" t="s">
        <v>75</v>
      </c>
      <c r="B2" s="1680" t="s">
        <v>77</v>
      </c>
      <c r="C2" s="1703" t="s">
        <v>76</v>
      </c>
      <c r="D2" s="1720" t="s">
        <v>198</v>
      </c>
      <c r="E2" s="1720"/>
      <c r="F2" s="1720"/>
      <c r="G2" s="1720"/>
      <c r="H2" s="1720"/>
      <c r="I2" s="1720"/>
      <c r="J2" s="1721"/>
    </row>
    <row r="3" spans="1:10" ht="15" customHeight="1" x14ac:dyDescent="0.25">
      <c r="A3" s="1678"/>
      <c r="B3" s="1681"/>
      <c r="C3" s="1684"/>
      <c r="D3" s="1722"/>
      <c r="E3" s="1722"/>
      <c r="F3" s="1722"/>
      <c r="G3" s="1722"/>
      <c r="H3" s="1722"/>
      <c r="I3" s="1722"/>
      <c r="J3" s="1723"/>
    </row>
    <row r="4" spans="1:10" ht="15.75" thickBot="1" x14ac:dyDescent="0.3">
      <c r="A4" s="1679"/>
      <c r="B4" s="1682"/>
      <c r="C4" s="1685"/>
      <c r="D4" s="761">
        <v>2020</v>
      </c>
      <c r="E4" s="750">
        <v>2019</v>
      </c>
      <c r="F4" s="562">
        <v>2018</v>
      </c>
      <c r="G4" s="350">
        <v>2017</v>
      </c>
      <c r="H4" s="347">
        <v>2016</v>
      </c>
      <c r="I4" s="348">
        <v>2015</v>
      </c>
      <c r="J4" s="349">
        <v>2014</v>
      </c>
    </row>
    <row r="5" spans="1:10" ht="15.75" thickBot="1" x14ac:dyDescent="0.3">
      <c r="A5" s="27"/>
      <c r="B5" s="54"/>
      <c r="C5" s="699" t="s">
        <v>140</v>
      </c>
      <c r="D5" s="767">
        <f>SUM(D6,D8:D16,D18:D30,D32:D50,D52:D70,D72:D86,D88:D118,D121:D131)</f>
        <v>122940</v>
      </c>
      <c r="E5" s="700">
        <f>SUM(E6,E8:E16,E18:E30,E32:E50,E52:E70,E72:E86,E88:E118,E121:E131)</f>
        <v>118922</v>
      </c>
      <c r="F5" s="700">
        <f>SUM(F6,F8:F16,F18:F30,F32:F50,F52:F70,F72:F86,F88:F118,F121:F131)</f>
        <v>112743</v>
      </c>
      <c r="G5" s="700">
        <f>G6+G7+G17+G31+G51+G71+G87+G120</f>
        <v>106984</v>
      </c>
      <c r="H5" s="701">
        <f>H6+H7+H17+H31+H51+H71+H87+H120</f>
        <v>100337</v>
      </c>
      <c r="I5" s="702">
        <f>I6+I7+I17+I31+I51+I71+I87+I120</f>
        <v>95079</v>
      </c>
      <c r="J5" s="703">
        <f>J6+J7+J17+J31+J51+J71+J87+J120</f>
        <v>89150</v>
      </c>
    </row>
    <row r="6" spans="1:10" ht="15.75" thickBot="1" x14ac:dyDescent="0.3">
      <c r="A6" s="27">
        <v>1</v>
      </c>
      <c r="B6" s="54">
        <v>50050</v>
      </c>
      <c r="C6" s="62" t="s">
        <v>81</v>
      </c>
      <c r="D6" s="762">
        <v>930</v>
      </c>
      <c r="E6" s="573">
        <v>858</v>
      </c>
      <c r="F6" s="573">
        <v>824</v>
      </c>
      <c r="G6" s="574">
        <v>782</v>
      </c>
      <c r="H6" s="575">
        <v>751</v>
      </c>
      <c r="I6" s="575">
        <v>707</v>
      </c>
      <c r="J6" s="576">
        <v>675</v>
      </c>
    </row>
    <row r="7" spans="1:10" ht="15.75" thickBot="1" x14ac:dyDescent="0.3">
      <c r="A7" s="13"/>
      <c r="B7" s="47"/>
      <c r="C7" s="48" t="s">
        <v>0</v>
      </c>
      <c r="D7" s="768">
        <f t="shared" ref="D7:J7" si="0">SUM(D8:D16)</f>
        <v>9092</v>
      </c>
      <c r="E7" s="704">
        <f t="shared" si="0"/>
        <v>8814</v>
      </c>
      <c r="F7" s="704">
        <f t="shared" si="0"/>
        <v>8507</v>
      </c>
      <c r="G7" s="705">
        <f t="shared" si="0"/>
        <v>8027</v>
      </c>
      <c r="H7" s="706">
        <f t="shared" si="0"/>
        <v>7645</v>
      </c>
      <c r="I7" s="707">
        <f t="shared" si="0"/>
        <v>7361</v>
      </c>
      <c r="J7" s="708">
        <f t="shared" si="0"/>
        <v>7035</v>
      </c>
    </row>
    <row r="8" spans="1:10" x14ac:dyDescent="0.25">
      <c r="A8" s="14">
        <v>1</v>
      </c>
      <c r="B8" s="16">
        <v>10003</v>
      </c>
      <c r="C8" s="21" t="s">
        <v>142</v>
      </c>
      <c r="D8" s="772">
        <v>232</v>
      </c>
      <c r="E8" s="751">
        <v>240</v>
      </c>
      <c r="F8" s="563">
        <v>246</v>
      </c>
      <c r="G8" s="356">
        <v>250</v>
      </c>
      <c r="H8" s="357">
        <v>244</v>
      </c>
      <c r="I8" s="357">
        <v>232</v>
      </c>
      <c r="J8" s="358">
        <v>203</v>
      </c>
    </row>
    <row r="9" spans="1:10" x14ac:dyDescent="0.25">
      <c r="A9" s="14">
        <v>2</v>
      </c>
      <c r="B9" s="16">
        <v>10002</v>
      </c>
      <c r="C9" s="21" t="s">
        <v>79</v>
      </c>
      <c r="D9" s="769">
        <v>1192</v>
      </c>
      <c r="E9" s="751">
        <v>1130</v>
      </c>
      <c r="F9" s="564">
        <v>1157</v>
      </c>
      <c r="G9" s="352">
        <v>1144</v>
      </c>
      <c r="H9" s="63">
        <v>1152</v>
      </c>
      <c r="I9" s="63">
        <v>1163</v>
      </c>
      <c r="J9" s="67">
        <v>1139</v>
      </c>
    </row>
    <row r="10" spans="1:10" x14ac:dyDescent="0.25">
      <c r="A10" s="14">
        <v>3</v>
      </c>
      <c r="B10" s="16">
        <v>10090</v>
      </c>
      <c r="C10" s="21" t="s">
        <v>154</v>
      </c>
      <c r="D10" s="769">
        <v>1679</v>
      </c>
      <c r="E10" s="751">
        <v>1623</v>
      </c>
      <c r="F10" s="564">
        <v>1561</v>
      </c>
      <c r="G10" s="352">
        <v>1513</v>
      </c>
      <c r="H10" s="63">
        <v>1441</v>
      </c>
      <c r="I10" s="63">
        <v>1350</v>
      </c>
      <c r="J10" s="67">
        <v>1303</v>
      </c>
    </row>
    <row r="11" spans="1:10" x14ac:dyDescent="0.25">
      <c r="A11" s="14">
        <v>4</v>
      </c>
      <c r="B11" s="16">
        <v>10004</v>
      </c>
      <c r="C11" s="21" t="s">
        <v>82</v>
      </c>
      <c r="D11" s="771">
        <v>1368</v>
      </c>
      <c r="E11" s="752">
        <v>1356</v>
      </c>
      <c r="F11" s="564">
        <v>1295</v>
      </c>
      <c r="G11" s="352">
        <v>1215</v>
      </c>
      <c r="H11" s="63">
        <v>1136</v>
      </c>
      <c r="I11" s="63">
        <v>1134</v>
      </c>
      <c r="J11" s="67">
        <v>1105</v>
      </c>
    </row>
    <row r="12" spans="1:10" x14ac:dyDescent="0.25">
      <c r="A12" s="14">
        <v>5</v>
      </c>
      <c r="B12" s="18">
        <v>10001</v>
      </c>
      <c r="C12" s="20" t="s">
        <v>78</v>
      </c>
      <c r="D12" s="769">
        <v>785</v>
      </c>
      <c r="E12" s="751">
        <v>748</v>
      </c>
      <c r="F12" s="565">
        <v>684</v>
      </c>
      <c r="G12" s="353">
        <v>594</v>
      </c>
      <c r="H12" s="64">
        <v>540</v>
      </c>
      <c r="I12" s="64">
        <v>507</v>
      </c>
      <c r="J12" s="66">
        <v>525</v>
      </c>
    </row>
    <row r="13" spans="1:10" x14ac:dyDescent="0.25">
      <c r="A13" s="14">
        <v>6</v>
      </c>
      <c r="B13" s="16">
        <v>10120</v>
      </c>
      <c r="C13" s="21" t="s">
        <v>84</v>
      </c>
      <c r="D13" s="769">
        <v>828</v>
      </c>
      <c r="E13" s="751">
        <v>796</v>
      </c>
      <c r="F13" s="566">
        <v>774</v>
      </c>
      <c r="G13" s="352">
        <v>702</v>
      </c>
      <c r="H13" s="63">
        <v>633</v>
      </c>
      <c r="I13" s="63">
        <v>582</v>
      </c>
      <c r="J13" s="67">
        <v>456</v>
      </c>
    </row>
    <row r="14" spans="1:10" x14ac:dyDescent="0.25">
      <c r="A14" s="14">
        <v>7</v>
      </c>
      <c r="B14" s="16">
        <v>10190</v>
      </c>
      <c r="C14" s="21" t="s">
        <v>5</v>
      </c>
      <c r="D14" s="769">
        <v>1179</v>
      </c>
      <c r="E14" s="751">
        <v>1166</v>
      </c>
      <c r="F14" s="566">
        <v>1123</v>
      </c>
      <c r="G14" s="352">
        <v>1032</v>
      </c>
      <c r="H14" s="63">
        <v>981</v>
      </c>
      <c r="I14" s="63">
        <v>936</v>
      </c>
      <c r="J14" s="67">
        <v>903</v>
      </c>
    </row>
    <row r="15" spans="1:10" x14ac:dyDescent="0.25">
      <c r="A15" s="14">
        <v>8</v>
      </c>
      <c r="B15" s="16">
        <v>10320</v>
      </c>
      <c r="C15" s="21" t="s">
        <v>80</v>
      </c>
      <c r="D15" s="769">
        <v>918</v>
      </c>
      <c r="E15" s="751">
        <v>876</v>
      </c>
      <c r="F15" s="566">
        <v>814</v>
      </c>
      <c r="G15" s="352">
        <v>789</v>
      </c>
      <c r="H15" s="63">
        <v>787</v>
      </c>
      <c r="I15" s="63">
        <v>741</v>
      </c>
      <c r="J15" s="67">
        <v>723</v>
      </c>
    </row>
    <row r="16" spans="1:10" ht="15.75" thickBot="1" x14ac:dyDescent="0.3">
      <c r="A16" s="14">
        <v>9</v>
      </c>
      <c r="B16" s="16">
        <v>10860</v>
      </c>
      <c r="C16" s="21" t="s">
        <v>120</v>
      </c>
      <c r="D16" s="770">
        <v>911</v>
      </c>
      <c r="E16" s="753">
        <v>879</v>
      </c>
      <c r="F16" s="567">
        <v>853</v>
      </c>
      <c r="G16" s="359">
        <v>788</v>
      </c>
      <c r="H16" s="360">
        <v>731</v>
      </c>
      <c r="I16" s="360">
        <v>716</v>
      </c>
      <c r="J16" s="361">
        <v>678</v>
      </c>
    </row>
    <row r="17" spans="1:10" ht="15.75" thickBot="1" x14ac:dyDescent="0.3">
      <c r="A17" s="24"/>
      <c r="B17" s="47"/>
      <c r="C17" s="48" t="s">
        <v>6</v>
      </c>
      <c r="D17" s="768">
        <f t="shared" ref="D17:J17" si="1">SUM(D18:D30)</f>
        <v>12323</v>
      </c>
      <c r="E17" s="704">
        <f t="shared" si="1"/>
        <v>11970</v>
      </c>
      <c r="F17" s="704">
        <f t="shared" si="1"/>
        <v>11469</v>
      </c>
      <c r="G17" s="709">
        <f t="shared" si="1"/>
        <v>11042</v>
      </c>
      <c r="H17" s="706">
        <f t="shared" si="1"/>
        <v>10379</v>
      </c>
      <c r="I17" s="710">
        <f t="shared" si="1"/>
        <v>9894</v>
      </c>
      <c r="J17" s="708">
        <f t="shared" si="1"/>
        <v>9662</v>
      </c>
    </row>
    <row r="18" spans="1:10" x14ac:dyDescent="0.25">
      <c r="A18" s="14">
        <v>1</v>
      </c>
      <c r="B18" s="18">
        <v>20040</v>
      </c>
      <c r="C18" s="20" t="s">
        <v>85</v>
      </c>
      <c r="D18" s="772">
        <v>1064</v>
      </c>
      <c r="E18" s="754">
        <v>1080</v>
      </c>
      <c r="F18" s="563">
        <v>1041</v>
      </c>
      <c r="G18" s="356">
        <v>1011</v>
      </c>
      <c r="H18" s="357">
        <v>999</v>
      </c>
      <c r="I18" s="357">
        <v>996</v>
      </c>
      <c r="J18" s="358">
        <v>947</v>
      </c>
    </row>
    <row r="19" spans="1:10" x14ac:dyDescent="0.25">
      <c r="A19" s="14">
        <v>2</v>
      </c>
      <c r="B19" s="16">
        <v>20061</v>
      </c>
      <c r="C19" s="21" t="s">
        <v>86</v>
      </c>
      <c r="D19" s="769">
        <v>717</v>
      </c>
      <c r="E19" s="755">
        <v>688</v>
      </c>
      <c r="F19" s="564">
        <v>662</v>
      </c>
      <c r="G19" s="352">
        <v>635</v>
      </c>
      <c r="H19" s="63">
        <v>621</v>
      </c>
      <c r="I19" s="63">
        <v>598</v>
      </c>
      <c r="J19" s="67">
        <v>597</v>
      </c>
    </row>
    <row r="20" spans="1:10" x14ac:dyDescent="0.25">
      <c r="A20" s="14">
        <v>3</v>
      </c>
      <c r="B20" s="16">
        <v>21020</v>
      </c>
      <c r="C20" s="21" t="s">
        <v>90</v>
      </c>
      <c r="D20" s="769">
        <v>999</v>
      </c>
      <c r="E20" s="755">
        <v>1003</v>
      </c>
      <c r="F20" s="564">
        <v>977</v>
      </c>
      <c r="G20" s="352">
        <v>932</v>
      </c>
      <c r="H20" s="63">
        <v>937</v>
      </c>
      <c r="I20" s="63">
        <v>958</v>
      </c>
      <c r="J20" s="67">
        <v>988</v>
      </c>
    </row>
    <row r="21" spans="1:10" ht="15" customHeight="1" x14ac:dyDescent="0.25">
      <c r="A21" s="14">
        <v>4</v>
      </c>
      <c r="B21" s="16">
        <v>20060</v>
      </c>
      <c r="C21" s="21" t="s">
        <v>96</v>
      </c>
      <c r="D21" s="769">
        <v>1678</v>
      </c>
      <c r="E21" s="755">
        <v>1634</v>
      </c>
      <c r="F21" s="564">
        <v>1569</v>
      </c>
      <c r="G21" s="352">
        <v>1582</v>
      </c>
      <c r="H21" s="63">
        <v>1598</v>
      </c>
      <c r="I21" s="63">
        <v>1566</v>
      </c>
      <c r="J21" s="67">
        <v>1549</v>
      </c>
    </row>
    <row r="22" spans="1:10" x14ac:dyDescent="0.25">
      <c r="A22" s="14">
        <v>5</v>
      </c>
      <c r="B22" s="16">
        <v>20400</v>
      </c>
      <c r="C22" s="21" t="s">
        <v>88</v>
      </c>
      <c r="D22" s="769">
        <v>1491</v>
      </c>
      <c r="E22" s="755">
        <v>1437</v>
      </c>
      <c r="F22" s="564">
        <v>1377</v>
      </c>
      <c r="G22" s="352">
        <v>1324</v>
      </c>
      <c r="H22" s="63">
        <v>1348</v>
      </c>
      <c r="I22" s="63">
        <v>1305</v>
      </c>
      <c r="J22" s="67">
        <v>1283</v>
      </c>
    </row>
    <row r="23" spans="1:10" x14ac:dyDescent="0.25">
      <c r="A23" s="14">
        <v>6</v>
      </c>
      <c r="B23" s="16">
        <v>20080</v>
      </c>
      <c r="C23" s="21" t="s">
        <v>87</v>
      </c>
      <c r="D23" s="769">
        <v>942</v>
      </c>
      <c r="E23" s="755">
        <v>880</v>
      </c>
      <c r="F23" s="564">
        <v>839</v>
      </c>
      <c r="G23" s="352">
        <v>768</v>
      </c>
      <c r="H23" s="63">
        <v>402</v>
      </c>
      <c r="I23" s="63">
        <v>352</v>
      </c>
      <c r="J23" s="67">
        <v>345</v>
      </c>
    </row>
    <row r="24" spans="1:10" x14ac:dyDescent="0.25">
      <c r="A24" s="14">
        <v>7</v>
      </c>
      <c r="B24" s="16">
        <v>20460</v>
      </c>
      <c r="C24" s="21" t="s">
        <v>15</v>
      </c>
      <c r="D24" s="769">
        <v>1020</v>
      </c>
      <c r="E24" s="755">
        <v>1006</v>
      </c>
      <c r="F24" s="566">
        <v>982</v>
      </c>
      <c r="G24" s="352">
        <v>958</v>
      </c>
      <c r="H24" s="63">
        <v>886</v>
      </c>
      <c r="I24" s="63">
        <v>846</v>
      </c>
      <c r="J24" s="67">
        <v>870</v>
      </c>
    </row>
    <row r="25" spans="1:10" x14ac:dyDescent="0.25">
      <c r="A25" s="14">
        <v>8</v>
      </c>
      <c r="B25" s="16">
        <v>20490</v>
      </c>
      <c r="C25" s="21" t="s">
        <v>16</v>
      </c>
      <c r="D25" s="769"/>
      <c r="E25" s="755">
        <v>449</v>
      </c>
      <c r="F25" s="566">
        <v>464</v>
      </c>
      <c r="G25" s="352">
        <v>467</v>
      </c>
      <c r="H25" s="63">
        <v>430</v>
      </c>
      <c r="I25" s="63">
        <v>402</v>
      </c>
      <c r="J25" s="67">
        <v>384</v>
      </c>
    </row>
    <row r="26" spans="1:10" x14ac:dyDescent="0.25">
      <c r="A26" s="14">
        <v>9</v>
      </c>
      <c r="B26" s="16">
        <v>20550</v>
      </c>
      <c r="C26" s="21" t="s">
        <v>89</v>
      </c>
      <c r="D26" s="769">
        <v>664</v>
      </c>
      <c r="E26" s="755">
        <v>661</v>
      </c>
      <c r="F26" s="566">
        <v>628</v>
      </c>
      <c r="G26" s="352">
        <v>605</v>
      </c>
      <c r="H26" s="63">
        <v>549</v>
      </c>
      <c r="I26" s="63">
        <v>481</v>
      </c>
      <c r="J26" s="67">
        <v>456</v>
      </c>
    </row>
    <row r="27" spans="1:10" x14ac:dyDescent="0.25">
      <c r="A27" s="14">
        <v>10</v>
      </c>
      <c r="B27" s="16">
        <v>20630</v>
      </c>
      <c r="C27" s="21" t="s">
        <v>17</v>
      </c>
      <c r="D27" s="769">
        <v>807</v>
      </c>
      <c r="E27" s="755">
        <v>768</v>
      </c>
      <c r="F27" s="566">
        <v>765</v>
      </c>
      <c r="G27" s="352">
        <v>711</v>
      </c>
      <c r="H27" s="63">
        <v>656</v>
      </c>
      <c r="I27" s="63">
        <v>595</v>
      </c>
      <c r="J27" s="67">
        <v>587</v>
      </c>
    </row>
    <row r="28" spans="1:10" x14ac:dyDescent="0.25">
      <c r="A28" s="14">
        <v>11</v>
      </c>
      <c r="B28" s="16">
        <v>20810</v>
      </c>
      <c r="C28" s="21" t="s">
        <v>18</v>
      </c>
      <c r="D28" s="769">
        <v>931</v>
      </c>
      <c r="E28" s="755">
        <v>887</v>
      </c>
      <c r="F28" s="564">
        <v>831</v>
      </c>
      <c r="G28" s="352">
        <v>751</v>
      </c>
      <c r="H28" s="63">
        <v>656</v>
      </c>
      <c r="I28" s="63">
        <v>615</v>
      </c>
      <c r="J28" s="67">
        <v>575</v>
      </c>
    </row>
    <row r="29" spans="1:10" x14ac:dyDescent="0.25">
      <c r="A29" s="14">
        <v>12</v>
      </c>
      <c r="B29" s="16">
        <v>20900</v>
      </c>
      <c r="C29" s="21" t="s">
        <v>9</v>
      </c>
      <c r="D29" s="769">
        <v>1255</v>
      </c>
      <c r="E29" s="755">
        <v>777</v>
      </c>
      <c r="F29" s="564">
        <v>699</v>
      </c>
      <c r="G29" s="352">
        <v>657</v>
      </c>
      <c r="H29" s="63">
        <v>680</v>
      </c>
      <c r="I29" s="63">
        <v>622</v>
      </c>
      <c r="J29" s="67">
        <v>561</v>
      </c>
    </row>
    <row r="30" spans="1:10" ht="15.75" thickBot="1" x14ac:dyDescent="0.3">
      <c r="A30" s="14">
        <v>13</v>
      </c>
      <c r="B30" s="17">
        <v>21350</v>
      </c>
      <c r="C30" s="2" t="s">
        <v>19</v>
      </c>
      <c r="D30" s="769">
        <v>755</v>
      </c>
      <c r="E30" s="756">
        <v>700</v>
      </c>
      <c r="F30" s="568">
        <v>635</v>
      </c>
      <c r="G30" s="359">
        <v>641</v>
      </c>
      <c r="H30" s="360">
        <v>617</v>
      </c>
      <c r="I30" s="360">
        <v>558</v>
      </c>
      <c r="J30" s="361">
        <v>520</v>
      </c>
    </row>
    <row r="31" spans="1:10" ht="15.75" thickBot="1" x14ac:dyDescent="0.3">
      <c r="A31" s="27"/>
      <c r="B31" s="47"/>
      <c r="C31" s="48" t="s">
        <v>20</v>
      </c>
      <c r="D31" s="768">
        <f t="shared" ref="D31:J31" si="2">SUM(D32:D50)</f>
        <v>16387</v>
      </c>
      <c r="E31" s="704">
        <f t="shared" si="2"/>
        <v>16231</v>
      </c>
      <c r="F31" s="704">
        <f t="shared" si="2"/>
        <v>15712</v>
      </c>
      <c r="G31" s="709">
        <f t="shared" si="2"/>
        <v>15115</v>
      </c>
      <c r="H31" s="706">
        <f t="shared" si="2"/>
        <v>14410</v>
      </c>
      <c r="I31" s="710">
        <f t="shared" si="2"/>
        <v>13999</v>
      </c>
      <c r="J31" s="708">
        <f t="shared" si="2"/>
        <v>13196</v>
      </c>
    </row>
    <row r="32" spans="1:10" x14ac:dyDescent="0.25">
      <c r="A32" s="14">
        <v>1</v>
      </c>
      <c r="B32" s="16">
        <v>30070</v>
      </c>
      <c r="C32" s="21" t="s">
        <v>92</v>
      </c>
      <c r="D32" s="769">
        <v>1440</v>
      </c>
      <c r="E32" s="754">
        <v>1051</v>
      </c>
      <c r="F32" s="564">
        <v>1049</v>
      </c>
      <c r="G32" s="352">
        <v>1040</v>
      </c>
      <c r="H32" s="63">
        <v>1013</v>
      </c>
      <c r="I32" s="63">
        <v>997</v>
      </c>
      <c r="J32" s="67">
        <v>1028</v>
      </c>
    </row>
    <row r="33" spans="1:10" x14ac:dyDescent="0.25">
      <c r="A33" s="14">
        <v>2</v>
      </c>
      <c r="B33" s="16">
        <v>30480</v>
      </c>
      <c r="C33" s="21" t="s">
        <v>121</v>
      </c>
      <c r="D33" s="769">
        <v>1207</v>
      </c>
      <c r="E33" s="755">
        <v>1243</v>
      </c>
      <c r="F33" s="564">
        <v>1239</v>
      </c>
      <c r="G33" s="352">
        <v>1181</v>
      </c>
      <c r="H33" s="63">
        <v>1190</v>
      </c>
      <c r="I33" s="63">
        <v>1116</v>
      </c>
      <c r="J33" s="67">
        <v>1077</v>
      </c>
    </row>
    <row r="34" spans="1:10" x14ac:dyDescent="0.25">
      <c r="A34" s="14">
        <v>3</v>
      </c>
      <c r="B34" s="16">
        <v>30460</v>
      </c>
      <c r="C34" s="21" t="s">
        <v>93</v>
      </c>
      <c r="D34" s="769">
        <v>1274</v>
      </c>
      <c r="E34" s="755">
        <v>1227</v>
      </c>
      <c r="F34" s="564">
        <v>1143</v>
      </c>
      <c r="G34" s="352">
        <v>1090</v>
      </c>
      <c r="H34" s="63">
        <v>1076</v>
      </c>
      <c r="I34" s="63">
        <v>1030</v>
      </c>
      <c r="J34" s="67">
        <v>991</v>
      </c>
    </row>
    <row r="35" spans="1:10" x14ac:dyDescent="0.25">
      <c r="A35" s="14">
        <v>4</v>
      </c>
      <c r="B35" s="18">
        <v>30030</v>
      </c>
      <c r="C35" s="20" t="s">
        <v>91</v>
      </c>
      <c r="D35" s="769">
        <v>960</v>
      </c>
      <c r="E35" s="755">
        <v>949</v>
      </c>
      <c r="F35" s="565">
        <v>898</v>
      </c>
      <c r="G35" s="353">
        <v>853</v>
      </c>
      <c r="H35" s="64">
        <v>820</v>
      </c>
      <c r="I35" s="64">
        <v>808</v>
      </c>
      <c r="J35" s="66">
        <v>754</v>
      </c>
    </row>
    <row r="36" spans="1:10" x14ac:dyDescent="0.25">
      <c r="A36" s="14">
        <v>5</v>
      </c>
      <c r="B36" s="16">
        <v>31000</v>
      </c>
      <c r="C36" s="21" t="s">
        <v>94</v>
      </c>
      <c r="D36" s="769">
        <v>1024</v>
      </c>
      <c r="E36" s="755">
        <v>1055</v>
      </c>
      <c r="F36" s="564">
        <v>1061</v>
      </c>
      <c r="G36" s="352">
        <v>1059</v>
      </c>
      <c r="H36" s="63">
        <v>1067</v>
      </c>
      <c r="I36" s="63">
        <v>1048</v>
      </c>
      <c r="J36" s="67">
        <v>1034</v>
      </c>
    </row>
    <row r="37" spans="1:10" x14ac:dyDescent="0.25">
      <c r="A37" s="14">
        <v>6</v>
      </c>
      <c r="B37" s="16">
        <v>30130</v>
      </c>
      <c r="C37" s="21" t="s">
        <v>1</v>
      </c>
      <c r="D37" s="769">
        <v>516</v>
      </c>
      <c r="E37" s="755">
        <v>467</v>
      </c>
      <c r="F37" s="564">
        <v>463</v>
      </c>
      <c r="G37" s="352">
        <v>432</v>
      </c>
      <c r="H37" s="63">
        <v>397</v>
      </c>
      <c r="I37" s="63">
        <v>376</v>
      </c>
      <c r="J37" s="67">
        <v>349</v>
      </c>
    </row>
    <row r="38" spans="1:10" x14ac:dyDescent="0.25">
      <c r="A38" s="14">
        <v>7</v>
      </c>
      <c r="B38" s="16">
        <v>30160</v>
      </c>
      <c r="C38" s="21" t="s">
        <v>2</v>
      </c>
      <c r="D38" s="769">
        <v>1062</v>
      </c>
      <c r="E38" s="755">
        <v>912</v>
      </c>
      <c r="F38" s="564">
        <v>860</v>
      </c>
      <c r="G38" s="352">
        <v>832</v>
      </c>
      <c r="H38" s="63">
        <v>761</v>
      </c>
      <c r="I38" s="63">
        <v>744</v>
      </c>
      <c r="J38" s="67">
        <v>708</v>
      </c>
    </row>
    <row r="39" spans="1:10" x14ac:dyDescent="0.25">
      <c r="A39" s="14">
        <v>8</v>
      </c>
      <c r="B39" s="16">
        <v>30310</v>
      </c>
      <c r="C39" s="21" t="s">
        <v>21</v>
      </c>
      <c r="D39" s="769">
        <v>578</v>
      </c>
      <c r="E39" s="755">
        <v>583</v>
      </c>
      <c r="F39" s="564">
        <v>561</v>
      </c>
      <c r="G39" s="352">
        <v>507</v>
      </c>
      <c r="H39" s="63">
        <v>448</v>
      </c>
      <c r="I39" s="63">
        <v>418</v>
      </c>
      <c r="J39" s="67">
        <v>355</v>
      </c>
    </row>
    <row r="40" spans="1:10" x14ac:dyDescent="0.25">
      <c r="A40" s="14">
        <v>9</v>
      </c>
      <c r="B40" s="16">
        <v>30440</v>
      </c>
      <c r="C40" s="21" t="s">
        <v>22</v>
      </c>
      <c r="D40" s="769">
        <v>829</v>
      </c>
      <c r="E40" s="755">
        <v>818</v>
      </c>
      <c r="F40" s="564">
        <v>769</v>
      </c>
      <c r="G40" s="352">
        <v>728</v>
      </c>
      <c r="H40" s="63">
        <v>689</v>
      </c>
      <c r="I40" s="63">
        <v>632</v>
      </c>
      <c r="J40" s="67">
        <v>589</v>
      </c>
    </row>
    <row r="41" spans="1:10" x14ac:dyDescent="0.25">
      <c r="A41" s="14">
        <v>10</v>
      </c>
      <c r="B41" s="16">
        <v>30470</v>
      </c>
      <c r="C41" s="21" t="s">
        <v>23</v>
      </c>
      <c r="D41" s="769"/>
      <c r="E41" s="755">
        <v>640</v>
      </c>
      <c r="F41" s="564">
        <v>627</v>
      </c>
      <c r="G41" s="352">
        <v>628</v>
      </c>
      <c r="H41" s="63">
        <v>612</v>
      </c>
      <c r="I41" s="63">
        <v>747</v>
      </c>
      <c r="J41" s="67">
        <v>531</v>
      </c>
    </row>
    <row r="42" spans="1:10" x14ac:dyDescent="0.25">
      <c r="A42" s="14">
        <v>11</v>
      </c>
      <c r="B42" s="16">
        <v>30500</v>
      </c>
      <c r="C42" s="21" t="s">
        <v>24</v>
      </c>
      <c r="D42" s="769">
        <v>401</v>
      </c>
      <c r="E42" s="755">
        <v>394</v>
      </c>
      <c r="F42" s="564">
        <v>393</v>
      </c>
      <c r="G42" s="352">
        <v>415</v>
      </c>
      <c r="H42" s="63">
        <v>418</v>
      </c>
      <c r="I42" s="63">
        <v>386</v>
      </c>
      <c r="J42" s="67">
        <v>386</v>
      </c>
    </row>
    <row r="43" spans="1:10" x14ac:dyDescent="0.25">
      <c r="A43" s="14">
        <v>12</v>
      </c>
      <c r="B43" s="16">
        <v>30530</v>
      </c>
      <c r="C43" s="21" t="s">
        <v>26</v>
      </c>
      <c r="D43" s="769">
        <v>1463</v>
      </c>
      <c r="E43" s="755">
        <v>1479</v>
      </c>
      <c r="F43" s="564">
        <v>832</v>
      </c>
      <c r="G43" s="352">
        <v>786</v>
      </c>
      <c r="H43" s="63">
        <v>726</v>
      </c>
      <c r="I43" s="63">
        <v>718</v>
      </c>
      <c r="J43" s="67">
        <v>685</v>
      </c>
    </row>
    <row r="44" spans="1:10" x14ac:dyDescent="0.25">
      <c r="A44" s="14">
        <v>13</v>
      </c>
      <c r="B44" s="16">
        <v>30640</v>
      </c>
      <c r="C44" s="21" t="s">
        <v>29</v>
      </c>
      <c r="D44" s="769">
        <v>921</v>
      </c>
      <c r="E44" s="755">
        <v>875</v>
      </c>
      <c r="F44" s="564">
        <v>877</v>
      </c>
      <c r="G44" s="352">
        <v>846</v>
      </c>
      <c r="H44" s="63">
        <v>811</v>
      </c>
      <c r="I44" s="63">
        <v>807</v>
      </c>
      <c r="J44" s="67">
        <v>768</v>
      </c>
    </row>
    <row r="45" spans="1:10" x14ac:dyDescent="0.25">
      <c r="A45" s="14">
        <v>14</v>
      </c>
      <c r="B45" s="16">
        <v>30650</v>
      </c>
      <c r="C45" s="21" t="s">
        <v>30</v>
      </c>
      <c r="D45" s="769">
        <v>881</v>
      </c>
      <c r="E45" s="755">
        <v>834</v>
      </c>
      <c r="F45" s="564">
        <v>800</v>
      </c>
      <c r="G45" s="352">
        <v>748</v>
      </c>
      <c r="H45" s="63">
        <v>698</v>
      </c>
      <c r="I45" s="63">
        <v>684</v>
      </c>
      <c r="J45" s="67">
        <v>646</v>
      </c>
    </row>
    <row r="46" spans="1:10" x14ac:dyDescent="0.25">
      <c r="A46" s="14">
        <v>15</v>
      </c>
      <c r="B46" s="16">
        <v>30790</v>
      </c>
      <c r="C46" s="21" t="s">
        <v>31</v>
      </c>
      <c r="D46" s="769">
        <v>699</v>
      </c>
      <c r="E46" s="755">
        <v>663</v>
      </c>
      <c r="F46" s="564">
        <v>594</v>
      </c>
      <c r="G46" s="352">
        <v>558</v>
      </c>
      <c r="H46" s="63">
        <v>472</v>
      </c>
      <c r="I46" s="63">
        <v>438</v>
      </c>
      <c r="J46" s="67">
        <v>398</v>
      </c>
    </row>
    <row r="47" spans="1:10" x14ac:dyDescent="0.25">
      <c r="A47" s="14">
        <v>16</v>
      </c>
      <c r="B47" s="16">
        <v>30880</v>
      </c>
      <c r="C47" s="21" t="s">
        <v>7</v>
      </c>
      <c r="D47" s="769"/>
      <c r="E47" s="755"/>
      <c r="F47" s="564">
        <v>650</v>
      </c>
      <c r="G47" s="352">
        <v>623</v>
      </c>
      <c r="H47" s="63">
        <v>594</v>
      </c>
      <c r="I47" s="63">
        <v>539</v>
      </c>
      <c r="J47" s="67">
        <v>483</v>
      </c>
    </row>
    <row r="48" spans="1:10" x14ac:dyDescent="0.25">
      <c r="A48" s="14">
        <v>17</v>
      </c>
      <c r="B48" s="16">
        <v>30890</v>
      </c>
      <c r="C48" s="21" t="s">
        <v>8</v>
      </c>
      <c r="D48" s="769">
        <v>706</v>
      </c>
      <c r="E48" s="755">
        <v>657</v>
      </c>
      <c r="F48" s="564">
        <v>620</v>
      </c>
      <c r="G48" s="352">
        <v>611</v>
      </c>
      <c r="H48" s="63">
        <v>591</v>
      </c>
      <c r="I48" s="63">
        <v>591</v>
      </c>
      <c r="J48" s="67">
        <v>548</v>
      </c>
    </row>
    <row r="49" spans="1:10" x14ac:dyDescent="0.25">
      <c r="A49" s="14">
        <v>18</v>
      </c>
      <c r="B49" s="16">
        <v>30940</v>
      </c>
      <c r="C49" s="21" t="s">
        <v>13</v>
      </c>
      <c r="D49" s="769">
        <v>1144</v>
      </c>
      <c r="E49" s="755">
        <v>1164</v>
      </c>
      <c r="F49" s="564">
        <v>1113</v>
      </c>
      <c r="G49" s="352">
        <v>1083</v>
      </c>
      <c r="H49" s="63">
        <v>1033</v>
      </c>
      <c r="I49" s="63">
        <v>1004</v>
      </c>
      <c r="J49" s="67">
        <v>963</v>
      </c>
    </row>
    <row r="50" spans="1:10" ht="15.75" thickBot="1" x14ac:dyDescent="0.3">
      <c r="A50" s="14">
        <v>19</v>
      </c>
      <c r="B50" s="17">
        <v>31480</v>
      </c>
      <c r="C50" s="2" t="s">
        <v>95</v>
      </c>
      <c r="D50" s="770">
        <v>1282</v>
      </c>
      <c r="E50" s="755">
        <v>1220</v>
      </c>
      <c r="F50" s="569">
        <v>1163</v>
      </c>
      <c r="G50" s="354">
        <v>1095</v>
      </c>
      <c r="H50" s="65">
        <v>994</v>
      </c>
      <c r="I50" s="65">
        <v>916</v>
      </c>
      <c r="J50" s="68">
        <v>903</v>
      </c>
    </row>
    <row r="51" spans="1:10" ht="15.75" thickBot="1" x14ac:dyDescent="0.3">
      <c r="A51" s="28"/>
      <c r="B51" s="49"/>
      <c r="C51" s="50" t="s">
        <v>32</v>
      </c>
      <c r="D51" s="768">
        <f t="shared" ref="D51:J51" si="3">SUM(D52:D70)</f>
        <v>18819</v>
      </c>
      <c r="E51" s="704">
        <f t="shared" si="3"/>
        <v>18060</v>
      </c>
      <c r="F51" s="704">
        <f t="shared" si="3"/>
        <v>17084</v>
      </c>
      <c r="G51" s="709">
        <f t="shared" si="3"/>
        <v>16370</v>
      </c>
      <c r="H51" s="706">
        <f t="shared" si="3"/>
        <v>15366</v>
      </c>
      <c r="I51" s="710">
        <f t="shared" si="3"/>
        <v>14624</v>
      </c>
      <c r="J51" s="708">
        <f t="shared" si="3"/>
        <v>13118</v>
      </c>
    </row>
    <row r="52" spans="1:10" x14ac:dyDescent="0.25">
      <c r="A52" s="19">
        <v>1</v>
      </c>
      <c r="B52" s="18">
        <v>40010</v>
      </c>
      <c r="C52" s="20" t="s">
        <v>97</v>
      </c>
      <c r="D52" s="772">
        <v>2291</v>
      </c>
      <c r="E52" s="754">
        <v>2232</v>
      </c>
      <c r="F52" s="565">
        <v>2099</v>
      </c>
      <c r="G52" s="353">
        <v>1998</v>
      </c>
      <c r="H52" s="64">
        <v>1902</v>
      </c>
      <c r="I52" s="64">
        <v>1805</v>
      </c>
      <c r="J52" s="66">
        <v>1791</v>
      </c>
    </row>
    <row r="53" spans="1:10" x14ac:dyDescent="0.25">
      <c r="A53" s="19">
        <v>2</v>
      </c>
      <c r="B53" s="16">
        <v>40030</v>
      </c>
      <c r="C53" s="21" t="s">
        <v>99</v>
      </c>
      <c r="D53" s="769">
        <v>679</v>
      </c>
      <c r="E53" s="755">
        <v>637</v>
      </c>
      <c r="F53" s="564">
        <v>621</v>
      </c>
      <c r="G53" s="352">
        <v>621</v>
      </c>
      <c r="H53" s="63">
        <v>612</v>
      </c>
      <c r="I53" s="63">
        <v>589</v>
      </c>
      <c r="J53" s="67">
        <v>584</v>
      </c>
    </row>
    <row r="54" spans="1:10" x14ac:dyDescent="0.25">
      <c r="A54" s="19">
        <v>3</v>
      </c>
      <c r="B54" s="16">
        <v>40410</v>
      </c>
      <c r="C54" s="21" t="s">
        <v>102</v>
      </c>
      <c r="D54" s="769">
        <v>1900</v>
      </c>
      <c r="E54" s="755">
        <v>1866</v>
      </c>
      <c r="F54" s="564">
        <v>1821</v>
      </c>
      <c r="G54" s="352">
        <v>1765</v>
      </c>
      <c r="H54" s="63">
        <v>1642</v>
      </c>
      <c r="I54" s="63">
        <v>1580</v>
      </c>
      <c r="J54" s="67">
        <v>1523</v>
      </c>
    </row>
    <row r="55" spans="1:10" x14ac:dyDescent="0.25">
      <c r="A55" s="19">
        <v>4</v>
      </c>
      <c r="B55" s="16">
        <v>40011</v>
      </c>
      <c r="C55" s="21" t="s">
        <v>98</v>
      </c>
      <c r="D55" s="769">
        <v>2314</v>
      </c>
      <c r="E55" s="755">
        <v>2201</v>
      </c>
      <c r="F55" s="564">
        <v>2085</v>
      </c>
      <c r="G55" s="352">
        <v>2019</v>
      </c>
      <c r="H55" s="63">
        <v>1958</v>
      </c>
      <c r="I55" s="63">
        <v>1820</v>
      </c>
      <c r="J55" s="67">
        <v>1096</v>
      </c>
    </row>
    <row r="56" spans="1:10" x14ac:dyDescent="0.25">
      <c r="A56" s="19">
        <v>5</v>
      </c>
      <c r="B56" s="16">
        <v>40080</v>
      </c>
      <c r="C56" s="21" t="s">
        <v>100</v>
      </c>
      <c r="D56" s="769">
        <v>1288</v>
      </c>
      <c r="E56" s="755">
        <v>1252</v>
      </c>
      <c r="F56" s="564">
        <v>1192</v>
      </c>
      <c r="G56" s="352">
        <v>1168</v>
      </c>
      <c r="H56" s="63">
        <v>1088</v>
      </c>
      <c r="I56" s="63">
        <v>997</v>
      </c>
      <c r="J56" s="67">
        <v>912</v>
      </c>
    </row>
    <row r="57" spans="1:10" x14ac:dyDescent="0.25">
      <c r="A57" s="19">
        <v>6</v>
      </c>
      <c r="B57" s="16">
        <v>40100</v>
      </c>
      <c r="C57" s="21" t="s">
        <v>101</v>
      </c>
      <c r="D57" s="769">
        <v>1048</v>
      </c>
      <c r="E57" s="755">
        <v>999</v>
      </c>
      <c r="F57" s="564">
        <v>967</v>
      </c>
      <c r="G57" s="352">
        <v>893</v>
      </c>
      <c r="H57" s="63">
        <v>820</v>
      </c>
      <c r="I57" s="63">
        <v>765</v>
      </c>
      <c r="J57" s="67">
        <v>741</v>
      </c>
    </row>
    <row r="58" spans="1:10" x14ac:dyDescent="0.25">
      <c r="A58" s="19">
        <v>7</v>
      </c>
      <c r="B58" s="16">
        <v>40020</v>
      </c>
      <c r="C58" s="25" t="s">
        <v>122</v>
      </c>
      <c r="D58" s="769">
        <v>345</v>
      </c>
      <c r="E58" s="755">
        <v>340</v>
      </c>
      <c r="F58" s="570">
        <v>333</v>
      </c>
      <c r="G58" s="352">
        <v>357</v>
      </c>
      <c r="H58" s="63">
        <v>383</v>
      </c>
      <c r="I58" s="63">
        <v>367</v>
      </c>
      <c r="J58" s="67">
        <v>342</v>
      </c>
    </row>
    <row r="59" spans="1:10" x14ac:dyDescent="0.25">
      <c r="A59" s="19">
        <v>8</v>
      </c>
      <c r="B59" s="16">
        <v>40031</v>
      </c>
      <c r="C59" s="21" t="s">
        <v>33</v>
      </c>
      <c r="D59" s="769">
        <v>987</v>
      </c>
      <c r="E59" s="755">
        <v>921</v>
      </c>
      <c r="F59" s="564">
        <v>858</v>
      </c>
      <c r="G59" s="352">
        <v>790</v>
      </c>
      <c r="H59" s="63">
        <v>705</v>
      </c>
      <c r="I59" s="63">
        <v>644</v>
      </c>
      <c r="J59" s="67">
        <v>543</v>
      </c>
    </row>
    <row r="60" spans="1:10" x14ac:dyDescent="0.25">
      <c r="A60" s="19">
        <v>9</v>
      </c>
      <c r="B60" s="16">
        <v>40210</v>
      </c>
      <c r="C60" s="21" t="s">
        <v>34</v>
      </c>
      <c r="D60" s="769">
        <v>479</v>
      </c>
      <c r="E60" s="755">
        <v>495</v>
      </c>
      <c r="F60" s="564">
        <v>509</v>
      </c>
      <c r="G60" s="352">
        <v>530</v>
      </c>
      <c r="H60" s="63">
        <v>468</v>
      </c>
      <c r="I60" s="63">
        <v>467</v>
      </c>
      <c r="J60" s="67">
        <v>416</v>
      </c>
    </row>
    <row r="61" spans="1:10" x14ac:dyDescent="0.25">
      <c r="A61" s="19">
        <v>10</v>
      </c>
      <c r="B61" s="16">
        <v>40300</v>
      </c>
      <c r="C61" s="21" t="s">
        <v>35</v>
      </c>
      <c r="D61" s="769">
        <v>270</v>
      </c>
      <c r="E61" s="755">
        <v>279</v>
      </c>
      <c r="F61" s="564">
        <v>257</v>
      </c>
      <c r="G61" s="352">
        <v>247</v>
      </c>
      <c r="H61" s="63">
        <v>212</v>
      </c>
      <c r="I61" s="63">
        <v>192</v>
      </c>
      <c r="J61" s="67">
        <v>150</v>
      </c>
    </row>
    <row r="62" spans="1:10" x14ac:dyDescent="0.25">
      <c r="A62" s="19">
        <v>11</v>
      </c>
      <c r="B62" s="16">
        <v>40360</v>
      </c>
      <c r="C62" s="21" t="s">
        <v>36</v>
      </c>
      <c r="D62" s="769">
        <v>473</v>
      </c>
      <c r="E62" s="755">
        <v>581</v>
      </c>
      <c r="F62" s="564">
        <v>524</v>
      </c>
      <c r="G62" s="352">
        <v>508</v>
      </c>
      <c r="H62" s="63">
        <v>502</v>
      </c>
      <c r="I62" s="63">
        <v>425</v>
      </c>
      <c r="J62" s="67">
        <v>377</v>
      </c>
    </row>
    <row r="63" spans="1:10" x14ac:dyDescent="0.25">
      <c r="A63" s="19">
        <v>12</v>
      </c>
      <c r="B63" s="16">
        <v>40390</v>
      </c>
      <c r="C63" s="21" t="s">
        <v>37</v>
      </c>
      <c r="D63" s="769">
        <v>797</v>
      </c>
      <c r="E63" s="755">
        <v>692</v>
      </c>
      <c r="F63" s="564">
        <v>565</v>
      </c>
      <c r="G63" s="352">
        <v>521</v>
      </c>
      <c r="H63" s="63">
        <v>478</v>
      </c>
      <c r="I63" s="63">
        <v>438</v>
      </c>
      <c r="J63" s="67">
        <v>391</v>
      </c>
    </row>
    <row r="64" spans="1:10" x14ac:dyDescent="0.25">
      <c r="A64" s="19">
        <v>13</v>
      </c>
      <c r="B64" s="16">
        <v>40720</v>
      </c>
      <c r="C64" s="21" t="s">
        <v>123</v>
      </c>
      <c r="D64" s="769">
        <v>1030</v>
      </c>
      <c r="E64" s="755">
        <v>962</v>
      </c>
      <c r="F64" s="564">
        <v>927</v>
      </c>
      <c r="G64" s="352">
        <v>857</v>
      </c>
      <c r="H64" s="63">
        <v>772</v>
      </c>
      <c r="I64" s="63">
        <v>753</v>
      </c>
      <c r="J64" s="67">
        <v>744</v>
      </c>
    </row>
    <row r="65" spans="1:10" x14ac:dyDescent="0.25">
      <c r="A65" s="19">
        <v>14</v>
      </c>
      <c r="B65" s="16">
        <v>40730</v>
      </c>
      <c r="C65" s="21" t="s">
        <v>38</v>
      </c>
      <c r="D65" s="769">
        <v>270</v>
      </c>
      <c r="E65" s="755">
        <v>250</v>
      </c>
      <c r="F65" s="564">
        <v>223</v>
      </c>
      <c r="G65" s="352">
        <v>206</v>
      </c>
      <c r="H65" s="63">
        <v>185</v>
      </c>
      <c r="I65" s="63">
        <v>205</v>
      </c>
      <c r="J65" s="67">
        <v>205</v>
      </c>
    </row>
    <row r="66" spans="1:10" x14ac:dyDescent="0.25">
      <c r="A66" s="19">
        <v>15</v>
      </c>
      <c r="B66" s="16">
        <v>40820</v>
      </c>
      <c r="C66" s="21" t="s">
        <v>39</v>
      </c>
      <c r="D66" s="769">
        <v>846</v>
      </c>
      <c r="E66" s="755">
        <v>789</v>
      </c>
      <c r="F66" s="564">
        <v>742</v>
      </c>
      <c r="G66" s="352">
        <v>698</v>
      </c>
      <c r="H66" s="63">
        <v>663</v>
      </c>
      <c r="I66" s="63">
        <v>663</v>
      </c>
      <c r="J66" s="67">
        <v>621</v>
      </c>
    </row>
    <row r="67" spans="1:10" x14ac:dyDescent="0.25">
      <c r="A67" s="19">
        <v>16</v>
      </c>
      <c r="B67" s="16">
        <v>40840</v>
      </c>
      <c r="C67" s="21" t="s">
        <v>40</v>
      </c>
      <c r="D67" s="769">
        <v>776</v>
      </c>
      <c r="E67" s="755">
        <v>741</v>
      </c>
      <c r="F67" s="564">
        <v>679</v>
      </c>
      <c r="G67" s="352">
        <v>661</v>
      </c>
      <c r="H67" s="63">
        <v>577</v>
      </c>
      <c r="I67" s="63">
        <v>531</v>
      </c>
      <c r="J67" s="67">
        <v>517</v>
      </c>
    </row>
    <row r="68" spans="1:10" x14ac:dyDescent="0.25">
      <c r="A68" s="19">
        <v>17</v>
      </c>
      <c r="B68" s="16">
        <v>40950</v>
      </c>
      <c r="C68" s="21" t="s">
        <v>14</v>
      </c>
      <c r="D68" s="769">
        <v>920</v>
      </c>
      <c r="E68" s="755">
        <v>859</v>
      </c>
      <c r="F68" s="564">
        <v>821</v>
      </c>
      <c r="G68" s="352">
        <v>783</v>
      </c>
      <c r="H68" s="63">
        <v>759</v>
      </c>
      <c r="I68" s="63">
        <v>728</v>
      </c>
      <c r="J68" s="67">
        <v>701</v>
      </c>
    </row>
    <row r="69" spans="1:10" x14ac:dyDescent="0.25">
      <c r="A69" s="19">
        <v>18</v>
      </c>
      <c r="B69" s="17">
        <v>40990</v>
      </c>
      <c r="C69" s="2" t="s">
        <v>41</v>
      </c>
      <c r="D69" s="771">
        <v>1207</v>
      </c>
      <c r="E69" s="757">
        <v>1149</v>
      </c>
      <c r="F69" s="569">
        <v>1102</v>
      </c>
      <c r="G69" s="354">
        <v>1059</v>
      </c>
      <c r="H69" s="65">
        <v>1045</v>
      </c>
      <c r="I69" s="65">
        <v>1034</v>
      </c>
      <c r="J69" s="68">
        <v>979</v>
      </c>
    </row>
    <row r="70" spans="1:10" ht="15.75" thickBot="1" x14ac:dyDescent="0.3">
      <c r="A70" s="19">
        <v>19</v>
      </c>
      <c r="B70" s="16">
        <v>40133</v>
      </c>
      <c r="C70" s="21" t="s">
        <v>42</v>
      </c>
      <c r="D70" s="770">
        <v>899</v>
      </c>
      <c r="E70" s="756">
        <v>815</v>
      </c>
      <c r="F70" s="564">
        <v>759</v>
      </c>
      <c r="G70" s="352">
        <v>689</v>
      </c>
      <c r="H70" s="63">
        <v>595</v>
      </c>
      <c r="I70" s="63">
        <v>621</v>
      </c>
      <c r="J70" s="67">
        <v>485</v>
      </c>
    </row>
    <row r="71" spans="1:10" ht="15.75" thickBot="1" x14ac:dyDescent="0.3">
      <c r="A71" s="24"/>
      <c r="B71" s="47"/>
      <c r="C71" s="48" t="s">
        <v>43</v>
      </c>
      <c r="D71" s="768">
        <f t="shared" ref="D71:J71" si="4">SUM(D72:D86)</f>
        <v>15074</v>
      </c>
      <c r="E71" s="704">
        <f t="shared" si="4"/>
        <v>14368</v>
      </c>
      <c r="F71" s="704">
        <f t="shared" si="4"/>
        <v>13624</v>
      </c>
      <c r="G71" s="709">
        <f t="shared" si="4"/>
        <v>12808</v>
      </c>
      <c r="H71" s="706">
        <f t="shared" si="4"/>
        <v>11637</v>
      </c>
      <c r="I71" s="710">
        <f t="shared" si="4"/>
        <v>10879</v>
      </c>
      <c r="J71" s="708">
        <f t="shared" si="4"/>
        <v>10098</v>
      </c>
    </row>
    <row r="72" spans="1:10" x14ac:dyDescent="0.25">
      <c r="A72" s="19">
        <v>1</v>
      </c>
      <c r="B72" s="16">
        <v>50040</v>
      </c>
      <c r="C72" s="21" t="s">
        <v>106</v>
      </c>
      <c r="D72" s="772">
        <v>1055</v>
      </c>
      <c r="E72" s="754">
        <v>1033</v>
      </c>
      <c r="F72" s="564">
        <v>1004</v>
      </c>
      <c r="G72" s="352">
        <v>955</v>
      </c>
      <c r="H72" s="63">
        <v>927</v>
      </c>
      <c r="I72" s="63">
        <v>868</v>
      </c>
      <c r="J72" s="67">
        <v>837</v>
      </c>
    </row>
    <row r="73" spans="1:10" x14ac:dyDescent="0.25">
      <c r="A73" s="19">
        <v>2</v>
      </c>
      <c r="B73" s="16">
        <v>50003</v>
      </c>
      <c r="C73" s="21" t="s">
        <v>105</v>
      </c>
      <c r="D73" s="769">
        <v>1144</v>
      </c>
      <c r="E73" s="755">
        <v>1149</v>
      </c>
      <c r="F73" s="564">
        <v>1179</v>
      </c>
      <c r="G73" s="352">
        <v>1151</v>
      </c>
      <c r="H73" s="63">
        <v>1130</v>
      </c>
      <c r="I73" s="63">
        <v>1074</v>
      </c>
      <c r="J73" s="67">
        <v>1082</v>
      </c>
    </row>
    <row r="74" spans="1:10" x14ac:dyDescent="0.25">
      <c r="A74" s="19">
        <v>3</v>
      </c>
      <c r="B74" s="16">
        <v>50060</v>
      </c>
      <c r="C74" s="21" t="s">
        <v>44</v>
      </c>
      <c r="D74" s="769">
        <v>1574</v>
      </c>
      <c r="E74" s="755">
        <v>804</v>
      </c>
      <c r="F74" s="564">
        <v>726</v>
      </c>
      <c r="G74" s="352">
        <v>701</v>
      </c>
      <c r="H74" s="63">
        <v>629</v>
      </c>
      <c r="I74" s="63">
        <v>617</v>
      </c>
      <c r="J74" s="67">
        <v>619</v>
      </c>
    </row>
    <row r="75" spans="1:10" x14ac:dyDescent="0.25">
      <c r="A75" s="19">
        <v>4</v>
      </c>
      <c r="B75" s="16">
        <v>50170</v>
      </c>
      <c r="C75" s="21" t="s">
        <v>3</v>
      </c>
      <c r="D75" s="769">
        <v>794</v>
      </c>
      <c r="E75" s="755">
        <v>745</v>
      </c>
      <c r="F75" s="564">
        <v>710</v>
      </c>
      <c r="G75" s="352">
        <v>689</v>
      </c>
      <c r="H75" s="63">
        <v>672</v>
      </c>
      <c r="I75" s="63">
        <v>656</v>
      </c>
      <c r="J75" s="67">
        <v>624</v>
      </c>
    </row>
    <row r="76" spans="1:10" x14ac:dyDescent="0.25">
      <c r="A76" s="19">
        <v>5</v>
      </c>
      <c r="B76" s="16">
        <v>50230</v>
      </c>
      <c r="C76" s="21" t="s">
        <v>103</v>
      </c>
      <c r="D76" s="769">
        <v>910</v>
      </c>
      <c r="E76" s="755">
        <v>879</v>
      </c>
      <c r="F76" s="564">
        <v>848</v>
      </c>
      <c r="G76" s="352">
        <v>848</v>
      </c>
      <c r="H76" s="63">
        <v>796</v>
      </c>
      <c r="I76" s="63">
        <v>748</v>
      </c>
      <c r="J76" s="67">
        <v>754</v>
      </c>
    </row>
    <row r="77" spans="1:10" x14ac:dyDescent="0.25">
      <c r="A77" s="19">
        <v>6</v>
      </c>
      <c r="B77" s="16">
        <v>50340</v>
      </c>
      <c r="C77" s="21" t="s">
        <v>47</v>
      </c>
      <c r="D77" s="769">
        <v>813</v>
      </c>
      <c r="E77" s="755">
        <v>737</v>
      </c>
      <c r="F77" s="564">
        <v>700</v>
      </c>
      <c r="G77" s="352">
        <v>688</v>
      </c>
      <c r="H77" s="63">
        <v>663</v>
      </c>
      <c r="I77" s="63">
        <v>653</v>
      </c>
      <c r="J77" s="67">
        <v>279</v>
      </c>
    </row>
    <row r="78" spans="1:10" x14ac:dyDescent="0.25">
      <c r="A78" s="19">
        <v>7</v>
      </c>
      <c r="B78" s="16">
        <v>50420</v>
      </c>
      <c r="C78" s="21" t="s">
        <v>48</v>
      </c>
      <c r="D78" s="769">
        <v>966</v>
      </c>
      <c r="E78" s="755">
        <v>909</v>
      </c>
      <c r="F78" s="564">
        <v>844</v>
      </c>
      <c r="G78" s="352">
        <v>768</v>
      </c>
      <c r="H78" s="63">
        <v>690</v>
      </c>
      <c r="I78" s="63">
        <v>612</v>
      </c>
      <c r="J78" s="67">
        <v>570</v>
      </c>
    </row>
    <row r="79" spans="1:10" x14ac:dyDescent="0.25">
      <c r="A79" s="19">
        <v>8</v>
      </c>
      <c r="B79" s="16">
        <v>50450</v>
      </c>
      <c r="C79" s="21" t="s">
        <v>49</v>
      </c>
      <c r="D79" s="769">
        <v>1604</v>
      </c>
      <c r="E79" s="755">
        <v>1427</v>
      </c>
      <c r="F79" s="564">
        <v>1240</v>
      </c>
      <c r="G79" s="352">
        <v>1063</v>
      </c>
      <c r="H79" s="63">
        <v>933</v>
      </c>
      <c r="I79" s="63">
        <v>813</v>
      </c>
      <c r="J79" s="67">
        <v>750</v>
      </c>
    </row>
    <row r="80" spans="1:10" x14ac:dyDescent="0.25">
      <c r="A80" s="19">
        <v>9</v>
      </c>
      <c r="B80" s="16">
        <v>50620</v>
      </c>
      <c r="C80" s="21" t="s">
        <v>28</v>
      </c>
      <c r="D80" s="769">
        <v>727</v>
      </c>
      <c r="E80" s="755">
        <v>701</v>
      </c>
      <c r="F80" s="564">
        <v>715</v>
      </c>
      <c r="G80" s="352">
        <v>651</v>
      </c>
      <c r="H80" s="63">
        <v>589</v>
      </c>
      <c r="I80" s="63">
        <v>566</v>
      </c>
      <c r="J80" s="67">
        <v>552</v>
      </c>
    </row>
    <row r="81" spans="1:10" x14ac:dyDescent="0.25">
      <c r="A81" s="19">
        <v>10</v>
      </c>
      <c r="B81" s="16">
        <v>50760</v>
      </c>
      <c r="C81" s="21" t="s">
        <v>50</v>
      </c>
      <c r="D81" s="769">
        <v>1223</v>
      </c>
      <c r="E81" s="755">
        <v>1206</v>
      </c>
      <c r="F81" s="564">
        <v>1167</v>
      </c>
      <c r="G81" s="352">
        <v>1122</v>
      </c>
      <c r="H81" s="63">
        <v>1086</v>
      </c>
      <c r="I81" s="63">
        <v>1008</v>
      </c>
      <c r="J81" s="67">
        <v>948</v>
      </c>
    </row>
    <row r="82" spans="1:10" x14ac:dyDescent="0.25">
      <c r="A82" s="19">
        <v>11</v>
      </c>
      <c r="B82" s="16">
        <v>50780</v>
      </c>
      <c r="C82" s="21" t="s">
        <v>51</v>
      </c>
      <c r="D82" s="769">
        <v>1336</v>
      </c>
      <c r="E82" s="755">
        <v>1252</v>
      </c>
      <c r="F82" s="564">
        <v>1210</v>
      </c>
      <c r="G82" s="352">
        <v>1101</v>
      </c>
      <c r="H82" s="63">
        <v>674</v>
      </c>
      <c r="I82" s="63">
        <v>559</v>
      </c>
      <c r="J82" s="67">
        <v>490</v>
      </c>
    </row>
    <row r="83" spans="1:10" x14ac:dyDescent="0.25">
      <c r="A83" s="19">
        <v>12</v>
      </c>
      <c r="B83" s="18">
        <v>50001</v>
      </c>
      <c r="C83" s="20" t="s">
        <v>11</v>
      </c>
      <c r="D83" s="774">
        <v>864</v>
      </c>
      <c r="E83" s="758">
        <v>843</v>
      </c>
      <c r="F83" s="565">
        <v>794</v>
      </c>
      <c r="G83" s="353">
        <v>764</v>
      </c>
      <c r="H83" s="64">
        <v>730</v>
      </c>
      <c r="I83" s="64">
        <v>729</v>
      </c>
      <c r="J83" s="66">
        <v>737</v>
      </c>
    </row>
    <row r="84" spans="1:10" x14ac:dyDescent="0.25">
      <c r="A84" s="19">
        <v>13</v>
      </c>
      <c r="B84" s="16">
        <v>50930</v>
      </c>
      <c r="C84" s="21" t="s">
        <v>12</v>
      </c>
      <c r="D84" s="769">
        <v>750</v>
      </c>
      <c r="E84" s="755">
        <v>716</v>
      </c>
      <c r="F84" s="564">
        <v>630</v>
      </c>
      <c r="G84" s="352">
        <v>593</v>
      </c>
      <c r="H84" s="63">
        <v>519</v>
      </c>
      <c r="I84" s="63">
        <v>518</v>
      </c>
      <c r="J84" s="67">
        <v>500</v>
      </c>
    </row>
    <row r="85" spans="1:10" x14ac:dyDescent="0.25">
      <c r="A85" s="19">
        <v>14</v>
      </c>
      <c r="B85" s="16">
        <v>50970</v>
      </c>
      <c r="C85" s="21" t="s">
        <v>52</v>
      </c>
      <c r="D85" s="769"/>
      <c r="E85" s="755">
        <v>694</v>
      </c>
      <c r="F85" s="564">
        <v>628</v>
      </c>
      <c r="G85" s="352">
        <v>573</v>
      </c>
      <c r="H85" s="63">
        <v>551</v>
      </c>
      <c r="I85" s="63">
        <v>503</v>
      </c>
      <c r="J85" s="67">
        <v>487</v>
      </c>
    </row>
    <row r="86" spans="1:10" ht="15.75" thickBot="1" x14ac:dyDescent="0.3">
      <c r="A86" s="19">
        <v>15</v>
      </c>
      <c r="B86" s="17">
        <v>51370</v>
      </c>
      <c r="C86" s="2" t="s">
        <v>104</v>
      </c>
      <c r="D86" s="764">
        <v>1314</v>
      </c>
      <c r="E86" s="756">
        <v>1273</v>
      </c>
      <c r="F86" s="569">
        <v>1229</v>
      </c>
      <c r="G86" s="354">
        <v>1141</v>
      </c>
      <c r="H86" s="65">
        <v>1048</v>
      </c>
      <c r="I86" s="65">
        <v>955</v>
      </c>
      <c r="J86" s="68">
        <v>869</v>
      </c>
    </row>
    <row r="87" spans="1:10" ht="15.75" thickBot="1" x14ac:dyDescent="0.3">
      <c r="A87" s="27"/>
      <c r="B87" s="49"/>
      <c r="C87" s="50" t="s">
        <v>53</v>
      </c>
      <c r="D87" s="773">
        <f>SUM(D88:D119)</f>
        <v>40580</v>
      </c>
      <c r="E87" s="704">
        <f>SUM(E88:E118)</f>
        <v>38595</v>
      </c>
      <c r="F87" s="704">
        <f>SUM(F88:F118)</f>
        <v>36257</v>
      </c>
      <c r="G87" s="709">
        <f>SUM(G88:G116)</f>
        <v>34141</v>
      </c>
      <c r="H87" s="706">
        <f>SUM(H88:H116)</f>
        <v>32133</v>
      </c>
      <c r="I87" s="710">
        <f>SUM(I88:I116)</f>
        <v>30349</v>
      </c>
      <c r="J87" s="708">
        <f>SUM(J88:J116)</f>
        <v>28937</v>
      </c>
    </row>
    <row r="88" spans="1:10" x14ac:dyDescent="0.25">
      <c r="A88" s="19">
        <v>1</v>
      </c>
      <c r="B88" s="16">
        <v>60010</v>
      </c>
      <c r="C88" s="21" t="s">
        <v>54</v>
      </c>
      <c r="D88" s="772">
        <v>878</v>
      </c>
      <c r="E88" s="754">
        <v>892</v>
      </c>
      <c r="F88" s="564">
        <v>907</v>
      </c>
      <c r="G88" s="352">
        <v>913</v>
      </c>
      <c r="H88" s="63">
        <v>912</v>
      </c>
      <c r="I88" s="63">
        <v>923</v>
      </c>
      <c r="J88" s="67">
        <v>897</v>
      </c>
    </row>
    <row r="89" spans="1:10" x14ac:dyDescent="0.25">
      <c r="A89" s="19">
        <v>2</v>
      </c>
      <c r="B89" s="16">
        <v>60020</v>
      </c>
      <c r="C89" s="21" t="s">
        <v>55</v>
      </c>
      <c r="D89" s="769">
        <v>617</v>
      </c>
      <c r="E89" s="755">
        <v>560</v>
      </c>
      <c r="F89" s="564">
        <v>541</v>
      </c>
      <c r="G89" s="352">
        <v>535</v>
      </c>
      <c r="H89" s="63">
        <v>486</v>
      </c>
      <c r="I89" s="63">
        <v>426</v>
      </c>
      <c r="J89" s="67">
        <v>396</v>
      </c>
    </row>
    <row r="90" spans="1:10" x14ac:dyDescent="0.25">
      <c r="A90" s="19">
        <v>3</v>
      </c>
      <c r="B90" s="16">
        <v>60050</v>
      </c>
      <c r="C90" s="21" t="s">
        <v>57</v>
      </c>
      <c r="D90" s="769">
        <v>1091</v>
      </c>
      <c r="E90" s="755">
        <v>1096</v>
      </c>
      <c r="F90" s="564">
        <v>1076</v>
      </c>
      <c r="G90" s="352">
        <v>1042</v>
      </c>
      <c r="H90" s="63">
        <v>1039</v>
      </c>
      <c r="I90" s="63">
        <v>1004</v>
      </c>
      <c r="J90" s="67">
        <v>970</v>
      </c>
    </row>
    <row r="91" spans="1:10" x14ac:dyDescent="0.25">
      <c r="A91" s="19">
        <v>4</v>
      </c>
      <c r="B91" s="16">
        <v>60070</v>
      </c>
      <c r="C91" s="21" t="s">
        <v>45</v>
      </c>
      <c r="D91" s="769">
        <v>1205</v>
      </c>
      <c r="E91" s="755">
        <v>1199</v>
      </c>
      <c r="F91" s="564">
        <v>1127</v>
      </c>
      <c r="G91" s="352">
        <v>1135</v>
      </c>
      <c r="H91" s="63">
        <v>1114</v>
      </c>
      <c r="I91" s="63">
        <v>1132</v>
      </c>
      <c r="J91" s="67">
        <v>1115</v>
      </c>
    </row>
    <row r="92" spans="1:10" x14ac:dyDescent="0.25">
      <c r="A92" s="19">
        <v>5</v>
      </c>
      <c r="B92" s="16">
        <v>60180</v>
      </c>
      <c r="C92" s="21" t="s">
        <v>4</v>
      </c>
      <c r="D92" s="769">
        <v>1433</v>
      </c>
      <c r="E92" s="755">
        <v>1410</v>
      </c>
      <c r="F92" s="564">
        <v>1371</v>
      </c>
      <c r="G92" s="352">
        <v>1307</v>
      </c>
      <c r="H92" s="63">
        <v>1271</v>
      </c>
      <c r="I92" s="63">
        <v>1243</v>
      </c>
      <c r="J92" s="67">
        <v>1188</v>
      </c>
    </row>
    <row r="93" spans="1:10" x14ac:dyDescent="0.25">
      <c r="A93" s="19">
        <v>6</v>
      </c>
      <c r="B93" s="16">
        <v>60220</v>
      </c>
      <c r="C93" s="21" t="s">
        <v>114</v>
      </c>
      <c r="D93" s="763"/>
      <c r="E93" s="564"/>
      <c r="F93" s="564">
        <v>708</v>
      </c>
      <c r="G93" s="352">
        <v>694</v>
      </c>
      <c r="H93" s="63">
        <v>650</v>
      </c>
      <c r="I93" s="63">
        <v>630</v>
      </c>
      <c r="J93" s="67">
        <v>610</v>
      </c>
    </row>
    <row r="94" spans="1:10" x14ac:dyDescent="0.25">
      <c r="A94" s="19">
        <v>7</v>
      </c>
      <c r="B94" s="16">
        <v>60240</v>
      </c>
      <c r="C94" s="21" t="s">
        <v>46</v>
      </c>
      <c r="D94" s="769">
        <v>1793</v>
      </c>
      <c r="E94" s="755">
        <v>1873</v>
      </c>
      <c r="F94" s="564">
        <v>1717</v>
      </c>
      <c r="G94" s="352">
        <v>1636</v>
      </c>
      <c r="H94" s="63">
        <v>1516</v>
      </c>
      <c r="I94" s="63">
        <v>1428</v>
      </c>
      <c r="J94" s="67">
        <v>1383</v>
      </c>
    </row>
    <row r="95" spans="1:10" x14ac:dyDescent="0.25">
      <c r="A95" s="19">
        <v>8</v>
      </c>
      <c r="B95" s="16">
        <v>60560</v>
      </c>
      <c r="C95" s="21" t="s">
        <v>27</v>
      </c>
      <c r="D95" s="769">
        <v>502</v>
      </c>
      <c r="E95" s="755">
        <v>504</v>
      </c>
      <c r="F95" s="564">
        <v>507</v>
      </c>
      <c r="G95" s="352">
        <v>500</v>
      </c>
      <c r="H95" s="63">
        <v>509</v>
      </c>
      <c r="I95" s="63">
        <v>494</v>
      </c>
      <c r="J95" s="67">
        <v>461</v>
      </c>
    </row>
    <row r="96" spans="1:10" x14ac:dyDescent="0.25">
      <c r="A96" s="19">
        <v>9</v>
      </c>
      <c r="B96" s="16">
        <v>60660</v>
      </c>
      <c r="C96" s="21" t="s">
        <v>59</v>
      </c>
      <c r="D96" s="769">
        <v>459</v>
      </c>
      <c r="E96" s="755">
        <v>418</v>
      </c>
      <c r="F96" s="564">
        <v>373</v>
      </c>
      <c r="G96" s="352">
        <v>331</v>
      </c>
      <c r="H96" s="63">
        <v>290</v>
      </c>
      <c r="I96" s="63">
        <v>260</v>
      </c>
      <c r="J96" s="67">
        <v>254</v>
      </c>
    </row>
    <row r="97" spans="1:10" x14ac:dyDescent="0.25">
      <c r="A97" s="19">
        <v>10</v>
      </c>
      <c r="B97" s="15">
        <v>60001</v>
      </c>
      <c r="C97" s="20" t="s">
        <v>60</v>
      </c>
      <c r="D97" s="769">
        <v>953</v>
      </c>
      <c r="E97" s="755">
        <v>930</v>
      </c>
      <c r="F97" s="565">
        <v>903</v>
      </c>
      <c r="G97" s="353">
        <v>832</v>
      </c>
      <c r="H97" s="64">
        <v>743</v>
      </c>
      <c r="I97" s="64">
        <v>648</v>
      </c>
      <c r="J97" s="66">
        <v>556</v>
      </c>
    </row>
    <row r="98" spans="1:10" x14ac:dyDescent="0.25">
      <c r="A98" s="19">
        <v>11</v>
      </c>
      <c r="B98" s="16">
        <v>60701</v>
      </c>
      <c r="C98" s="21" t="s">
        <v>61</v>
      </c>
      <c r="D98" s="769">
        <v>498</v>
      </c>
      <c r="E98" s="755">
        <v>545</v>
      </c>
      <c r="F98" s="564">
        <v>554</v>
      </c>
      <c r="G98" s="352">
        <v>562</v>
      </c>
      <c r="H98" s="63">
        <v>557</v>
      </c>
      <c r="I98" s="63">
        <v>542</v>
      </c>
      <c r="J98" s="67">
        <v>519</v>
      </c>
    </row>
    <row r="99" spans="1:10" x14ac:dyDescent="0.25">
      <c r="A99" s="19">
        <v>12</v>
      </c>
      <c r="B99" s="16">
        <v>60850</v>
      </c>
      <c r="C99" s="21" t="s">
        <v>62</v>
      </c>
      <c r="D99" s="769">
        <v>1082</v>
      </c>
      <c r="E99" s="755">
        <v>1051</v>
      </c>
      <c r="F99" s="564">
        <v>995</v>
      </c>
      <c r="G99" s="352">
        <v>941</v>
      </c>
      <c r="H99" s="63">
        <v>900</v>
      </c>
      <c r="I99" s="63">
        <v>856</v>
      </c>
      <c r="J99" s="67">
        <v>830</v>
      </c>
    </row>
    <row r="100" spans="1:10" x14ac:dyDescent="0.25">
      <c r="A100" s="19">
        <v>13</v>
      </c>
      <c r="B100" s="16">
        <v>60910</v>
      </c>
      <c r="C100" s="21" t="s">
        <v>10</v>
      </c>
      <c r="D100" s="769">
        <v>875</v>
      </c>
      <c r="E100" s="755">
        <v>891</v>
      </c>
      <c r="F100" s="564">
        <v>859</v>
      </c>
      <c r="G100" s="352">
        <v>861</v>
      </c>
      <c r="H100" s="63">
        <v>821</v>
      </c>
      <c r="I100" s="63">
        <v>811</v>
      </c>
      <c r="J100" s="67">
        <v>809</v>
      </c>
    </row>
    <row r="101" spans="1:10" x14ac:dyDescent="0.25">
      <c r="A101" s="19">
        <v>14</v>
      </c>
      <c r="B101" s="16">
        <v>60980</v>
      </c>
      <c r="C101" s="21" t="s">
        <v>63</v>
      </c>
      <c r="D101" s="769">
        <v>841</v>
      </c>
      <c r="E101" s="755">
        <v>822</v>
      </c>
      <c r="F101" s="564">
        <v>783</v>
      </c>
      <c r="G101" s="352">
        <v>782</v>
      </c>
      <c r="H101" s="63">
        <v>773</v>
      </c>
      <c r="I101" s="63">
        <v>722</v>
      </c>
      <c r="J101" s="67">
        <v>689</v>
      </c>
    </row>
    <row r="102" spans="1:10" x14ac:dyDescent="0.25">
      <c r="A102" s="19">
        <v>15</v>
      </c>
      <c r="B102" s="16">
        <v>61080</v>
      </c>
      <c r="C102" s="21" t="s">
        <v>64</v>
      </c>
      <c r="D102" s="769">
        <v>1533</v>
      </c>
      <c r="E102" s="755">
        <v>1589</v>
      </c>
      <c r="F102" s="564">
        <v>890</v>
      </c>
      <c r="G102" s="352">
        <v>881</v>
      </c>
      <c r="H102" s="63">
        <v>831</v>
      </c>
      <c r="I102" s="63">
        <v>807</v>
      </c>
      <c r="J102" s="67">
        <v>817</v>
      </c>
    </row>
    <row r="103" spans="1:10" x14ac:dyDescent="0.25">
      <c r="A103" s="19">
        <v>16</v>
      </c>
      <c r="B103" s="16">
        <v>61150</v>
      </c>
      <c r="C103" s="21" t="s">
        <v>65</v>
      </c>
      <c r="D103" s="769">
        <v>964</v>
      </c>
      <c r="E103" s="755">
        <v>939</v>
      </c>
      <c r="F103" s="564">
        <v>938</v>
      </c>
      <c r="G103" s="352">
        <v>901</v>
      </c>
      <c r="H103" s="63">
        <v>850</v>
      </c>
      <c r="I103" s="63">
        <v>826</v>
      </c>
      <c r="J103" s="67">
        <v>791</v>
      </c>
    </row>
    <row r="104" spans="1:10" x14ac:dyDescent="0.25">
      <c r="A104" s="19">
        <v>17</v>
      </c>
      <c r="B104" s="16">
        <v>61210</v>
      </c>
      <c r="C104" s="21" t="s">
        <v>66</v>
      </c>
      <c r="D104" s="769">
        <v>800</v>
      </c>
      <c r="E104" s="755">
        <v>731</v>
      </c>
      <c r="F104" s="564">
        <v>660</v>
      </c>
      <c r="G104" s="352">
        <v>635</v>
      </c>
      <c r="H104" s="63">
        <v>589</v>
      </c>
      <c r="I104" s="63">
        <v>566</v>
      </c>
      <c r="J104" s="67">
        <v>551</v>
      </c>
    </row>
    <row r="105" spans="1:10" x14ac:dyDescent="0.25">
      <c r="A105" s="19">
        <v>18</v>
      </c>
      <c r="B105" s="16">
        <v>61290</v>
      </c>
      <c r="C105" s="21" t="s">
        <v>67</v>
      </c>
      <c r="D105" s="769">
        <v>758</v>
      </c>
      <c r="E105" s="755">
        <v>758</v>
      </c>
      <c r="F105" s="564">
        <v>753</v>
      </c>
      <c r="G105" s="352">
        <v>732</v>
      </c>
      <c r="H105" s="63">
        <v>684</v>
      </c>
      <c r="I105" s="63">
        <v>669</v>
      </c>
      <c r="J105" s="67">
        <v>640</v>
      </c>
    </row>
    <row r="106" spans="1:10" x14ac:dyDescent="0.25">
      <c r="A106" s="19">
        <v>19</v>
      </c>
      <c r="B106" s="16">
        <v>61340</v>
      </c>
      <c r="C106" s="21" t="s">
        <v>68</v>
      </c>
      <c r="D106" s="769">
        <v>1291</v>
      </c>
      <c r="E106" s="755">
        <v>1274</v>
      </c>
      <c r="F106" s="564">
        <v>1311</v>
      </c>
      <c r="G106" s="352">
        <v>1125</v>
      </c>
      <c r="H106" s="63">
        <v>1039</v>
      </c>
      <c r="I106" s="63">
        <v>905</v>
      </c>
      <c r="J106" s="67">
        <v>798</v>
      </c>
    </row>
    <row r="107" spans="1:10" x14ac:dyDescent="0.25">
      <c r="A107" s="19">
        <v>20</v>
      </c>
      <c r="B107" s="16">
        <v>61390</v>
      </c>
      <c r="C107" s="21" t="s">
        <v>69</v>
      </c>
      <c r="D107" s="769">
        <v>898</v>
      </c>
      <c r="E107" s="755">
        <v>923</v>
      </c>
      <c r="F107" s="564">
        <v>1084</v>
      </c>
      <c r="G107" s="352">
        <v>957</v>
      </c>
      <c r="H107" s="63">
        <v>865</v>
      </c>
      <c r="I107" s="63">
        <v>798</v>
      </c>
      <c r="J107" s="67">
        <v>755</v>
      </c>
    </row>
    <row r="108" spans="1:10" x14ac:dyDescent="0.25">
      <c r="A108" s="19">
        <v>21</v>
      </c>
      <c r="B108" s="16">
        <v>61410</v>
      </c>
      <c r="C108" s="21" t="s">
        <v>70</v>
      </c>
      <c r="D108" s="769">
        <v>1004</v>
      </c>
      <c r="E108" s="755">
        <v>974</v>
      </c>
      <c r="F108" s="564">
        <v>948</v>
      </c>
      <c r="G108" s="352">
        <v>933</v>
      </c>
      <c r="H108" s="63">
        <v>876</v>
      </c>
      <c r="I108" s="63">
        <v>821</v>
      </c>
      <c r="J108" s="67">
        <v>794</v>
      </c>
    </row>
    <row r="109" spans="1:10" x14ac:dyDescent="0.25">
      <c r="A109" s="19">
        <v>22</v>
      </c>
      <c r="B109" s="16">
        <v>61430</v>
      </c>
      <c r="C109" s="21" t="s">
        <v>111</v>
      </c>
      <c r="D109" s="769">
        <v>2421</v>
      </c>
      <c r="E109" s="755">
        <v>2419</v>
      </c>
      <c r="F109" s="564">
        <v>2356</v>
      </c>
      <c r="G109" s="352">
        <v>2310</v>
      </c>
      <c r="H109" s="63">
        <v>2193</v>
      </c>
      <c r="I109" s="63">
        <v>2127</v>
      </c>
      <c r="J109" s="67">
        <v>2123</v>
      </c>
    </row>
    <row r="110" spans="1:10" x14ac:dyDescent="0.25">
      <c r="A110" s="19">
        <v>23</v>
      </c>
      <c r="B110" s="16">
        <v>61440</v>
      </c>
      <c r="C110" s="21" t="s">
        <v>71</v>
      </c>
      <c r="D110" s="769">
        <v>2456</v>
      </c>
      <c r="E110" s="755">
        <v>2366</v>
      </c>
      <c r="F110" s="564">
        <v>2407</v>
      </c>
      <c r="G110" s="352">
        <v>2187</v>
      </c>
      <c r="H110" s="63">
        <v>1898</v>
      </c>
      <c r="I110" s="63">
        <v>1626</v>
      </c>
      <c r="J110" s="67">
        <v>1377</v>
      </c>
    </row>
    <row r="111" spans="1:10" x14ac:dyDescent="0.25">
      <c r="A111" s="19">
        <v>24</v>
      </c>
      <c r="B111" s="16">
        <v>61450</v>
      </c>
      <c r="C111" s="21" t="s">
        <v>112</v>
      </c>
      <c r="D111" s="769">
        <v>1564</v>
      </c>
      <c r="E111" s="755">
        <v>1514</v>
      </c>
      <c r="F111" s="564">
        <v>1435</v>
      </c>
      <c r="G111" s="352">
        <v>1379</v>
      </c>
      <c r="H111" s="63">
        <v>1303</v>
      </c>
      <c r="I111" s="63">
        <v>1256</v>
      </c>
      <c r="J111" s="67">
        <v>1204</v>
      </c>
    </row>
    <row r="112" spans="1:10" x14ac:dyDescent="0.25">
      <c r="A112" s="19">
        <v>25</v>
      </c>
      <c r="B112" s="16">
        <v>61470</v>
      </c>
      <c r="C112" s="21" t="s">
        <v>72</v>
      </c>
      <c r="D112" s="769">
        <v>1234</v>
      </c>
      <c r="E112" s="755">
        <v>1202</v>
      </c>
      <c r="F112" s="564">
        <v>1154</v>
      </c>
      <c r="G112" s="352">
        <v>1106</v>
      </c>
      <c r="H112" s="63">
        <v>1052</v>
      </c>
      <c r="I112" s="63">
        <v>1019</v>
      </c>
      <c r="J112" s="67">
        <v>976</v>
      </c>
    </row>
    <row r="113" spans="1:10" x14ac:dyDescent="0.25">
      <c r="A113" s="19">
        <v>26</v>
      </c>
      <c r="B113" s="16">
        <v>61490</v>
      </c>
      <c r="C113" s="21" t="s">
        <v>110</v>
      </c>
      <c r="D113" s="769">
        <v>2571</v>
      </c>
      <c r="E113" s="755">
        <v>2468</v>
      </c>
      <c r="F113" s="564">
        <v>2381</v>
      </c>
      <c r="G113" s="352">
        <v>2305</v>
      </c>
      <c r="H113" s="63">
        <v>2157</v>
      </c>
      <c r="I113" s="63">
        <v>2006</v>
      </c>
      <c r="J113" s="67">
        <v>1902</v>
      </c>
    </row>
    <row r="114" spans="1:10" x14ac:dyDescent="0.25">
      <c r="A114" s="19">
        <v>27</v>
      </c>
      <c r="B114" s="16">
        <v>61500</v>
      </c>
      <c r="C114" s="21" t="s">
        <v>113</v>
      </c>
      <c r="D114" s="769">
        <v>2657</v>
      </c>
      <c r="E114" s="755">
        <v>2646</v>
      </c>
      <c r="F114" s="564">
        <v>2507</v>
      </c>
      <c r="G114" s="352">
        <v>2425</v>
      </c>
      <c r="H114" s="63">
        <v>2332</v>
      </c>
      <c r="I114" s="63">
        <v>2247</v>
      </c>
      <c r="J114" s="67">
        <v>2269</v>
      </c>
    </row>
    <row r="115" spans="1:10" x14ac:dyDescent="0.25">
      <c r="A115" s="19">
        <v>28</v>
      </c>
      <c r="B115" s="16">
        <v>61510</v>
      </c>
      <c r="C115" s="21" t="s">
        <v>73</v>
      </c>
      <c r="D115" s="769">
        <v>1659</v>
      </c>
      <c r="E115" s="755">
        <v>1643</v>
      </c>
      <c r="F115" s="564">
        <v>1558</v>
      </c>
      <c r="G115" s="352">
        <v>2329</v>
      </c>
      <c r="H115" s="63">
        <v>2173</v>
      </c>
      <c r="I115" s="63">
        <v>2042</v>
      </c>
      <c r="J115" s="67">
        <v>1960</v>
      </c>
    </row>
    <row r="116" spans="1:10" x14ac:dyDescent="0.25">
      <c r="A116" s="362">
        <v>29</v>
      </c>
      <c r="B116" s="16">
        <v>61520</v>
      </c>
      <c r="C116" s="21" t="s">
        <v>138</v>
      </c>
      <c r="D116" s="769">
        <v>2180</v>
      </c>
      <c r="E116" s="755">
        <v>2107</v>
      </c>
      <c r="F116" s="564">
        <v>2065</v>
      </c>
      <c r="G116" s="352">
        <v>1865</v>
      </c>
      <c r="H116" s="63">
        <v>1710</v>
      </c>
      <c r="I116" s="63">
        <v>1515</v>
      </c>
      <c r="J116" s="67">
        <v>1303</v>
      </c>
    </row>
    <row r="117" spans="1:10" s="577" customFormat="1" x14ac:dyDescent="0.25">
      <c r="A117" s="579">
        <v>30</v>
      </c>
      <c r="B117" s="578">
        <v>61540</v>
      </c>
      <c r="C117" s="21" t="s">
        <v>191</v>
      </c>
      <c r="D117" s="769">
        <v>1627</v>
      </c>
      <c r="E117" s="755">
        <v>1633</v>
      </c>
      <c r="F117" s="564">
        <v>1389</v>
      </c>
      <c r="G117" s="352"/>
      <c r="H117" s="63"/>
      <c r="I117" s="63"/>
      <c r="J117" s="67"/>
    </row>
    <row r="118" spans="1:10" x14ac:dyDescent="0.25">
      <c r="A118" s="778">
        <v>31</v>
      </c>
      <c r="B118" s="777">
        <v>61560</v>
      </c>
      <c r="C118" s="723" t="s">
        <v>200</v>
      </c>
      <c r="D118" s="769">
        <v>1912</v>
      </c>
      <c r="E118" s="755">
        <v>1218</v>
      </c>
      <c r="F118" s="564"/>
      <c r="G118" s="352"/>
      <c r="H118" s="63"/>
      <c r="I118" s="63"/>
      <c r="J118" s="67"/>
    </row>
    <row r="119" spans="1:10" s="776" customFormat="1" ht="15.75" thickBot="1" x14ac:dyDescent="0.3">
      <c r="A119" s="779">
        <v>32</v>
      </c>
      <c r="B119" s="780">
        <v>61570</v>
      </c>
      <c r="C119" s="748" t="s">
        <v>234</v>
      </c>
      <c r="D119" s="775">
        <v>824</v>
      </c>
      <c r="E119" s="759"/>
      <c r="F119" s="571"/>
      <c r="G119" s="351"/>
      <c r="H119" s="144"/>
      <c r="I119" s="144"/>
      <c r="J119" s="145"/>
    </row>
    <row r="120" spans="1:10" ht="15.75" thickBot="1" x14ac:dyDescent="0.3">
      <c r="A120" s="24"/>
      <c r="B120" s="47"/>
      <c r="C120" s="48" t="s">
        <v>74</v>
      </c>
      <c r="D120" s="768">
        <f>SUM(D121:D131)</f>
        <v>10559</v>
      </c>
      <c r="E120" s="704">
        <f>SUM(E121:E131)</f>
        <v>10026</v>
      </c>
      <c r="F120" s="704">
        <f>SUM(F121:F131)</f>
        <v>9266</v>
      </c>
      <c r="G120" s="709">
        <f>SUM(G121:G131)</f>
        <v>8699</v>
      </c>
      <c r="H120" s="706">
        <f t="shared" ref="H120:J120" si="5">SUM(H121:H131)</f>
        <v>8016</v>
      </c>
      <c r="I120" s="710">
        <f t="shared" si="5"/>
        <v>7266</v>
      </c>
      <c r="J120" s="708">
        <f t="shared" si="5"/>
        <v>6429</v>
      </c>
    </row>
    <row r="121" spans="1:10" x14ac:dyDescent="0.25">
      <c r="A121" s="57">
        <v>1</v>
      </c>
      <c r="B121" s="582">
        <v>70020</v>
      </c>
      <c r="C121" s="59" t="s">
        <v>107</v>
      </c>
      <c r="D121" s="766">
        <v>1112</v>
      </c>
      <c r="E121" s="563">
        <v>1085</v>
      </c>
      <c r="F121" s="563">
        <v>1059</v>
      </c>
      <c r="G121" s="356">
        <v>1071</v>
      </c>
      <c r="H121" s="357">
        <v>1042</v>
      </c>
      <c r="I121" s="357">
        <v>1028</v>
      </c>
      <c r="J121" s="358">
        <v>1032</v>
      </c>
    </row>
    <row r="122" spans="1:10" x14ac:dyDescent="0.25">
      <c r="A122" s="581">
        <v>2</v>
      </c>
      <c r="B122" s="584">
        <v>70050</v>
      </c>
      <c r="C122" s="21" t="s">
        <v>139</v>
      </c>
      <c r="D122" s="763"/>
      <c r="E122" s="564"/>
      <c r="F122" s="564"/>
      <c r="G122" s="352">
        <v>349</v>
      </c>
      <c r="H122" s="63">
        <v>294</v>
      </c>
      <c r="I122" s="63">
        <v>258</v>
      </c>
      <c r="J122" s="67">
        <v>243</v>
      </c>
    </row>
    <row r="123" spans="1:10" x14ac:dyDescent="0.25">
      <c r="A123" s="581">
        <v>3</v>
      </c>
      <c r="B123" s="584">
        <v>70110</v>
      </c>
      <c r="C123" s="21" t="s">
        <v>109</v>
      </c>
      <c r="D123" s="763">
        <v>921</v>
      </c>
      <c r="E123" s="755">
        <v>939</v>
      </c>
      <c r="F123" s="564">
        <v>898</v>
      </c>
      <c r="G123" s="352">
        <v>878</v>
      </c>
      <c r="H123" s="63">
        <v>877</v>
      </c>
      <c r="I123" s="63">
        <v>893</v>
      </c>
      <c r="J123" s="67">
        <v>922</v>
      </c>
    </row>
    <row r="124" spans="1:10" x14ac:dyDescent="0.25">
      <c r="A124" s="581">
        <v>4</v>
      </c>
      <c r="B124" s="584">
        <v>70021</v>
      </c>
      <c r="C124" s="21" t="s">
        <v>108</v>
      </c>
      <c r="D124" s="769">
        <v>874</v>
      </c>
      <c r="E124" s="755">
        <v>862</v>
      </c>
      <c r="F124" s="564">
        <v>872</v>
      </c>
      <c r="G124" s="352">
        <v>863</v>
      </c>
      <c r="H124" s="63">
        <v>852</v>
      </c>
      <c r="I124" s="63">
        <v>811</v>
      </c>
      <c r="J124" s="67">
        <v>814</v>
      </c>
    </row>
    <row r="125" spans="1:10" x14ac:dyDescent="0.25">
      <c r="A125" s="581">
        <v>5</v>
      </c>
      <c r="B125" s="584">
        <v>70040</v>
      </c>
      <c r="C125" s="21" t="s">
        <v>56</v>
      </c>
      <c r="D125" s="769">
        <v>604</v>
      </c>
      <c r="E125" s="755">
        <v>574</v>
      </c>
      <c r="F125" s="564">
        <v>554</v>
      </c>
      <c r="G125" s="352">
        <v>518</v>
      </c>
      <c r="H125" s="63">
        <v>440</v>
      </c>
      <c r="I125" s="63">
        <v>389</v>
      </c>
      <c r="J125" s="67">
        <v>419</v>
      </c>
    </row>
    <row r="126" spans="1:10" x14ac:dyDescent="0.25">
      <c r="A126" s="581">
        <v>6</v>
      </c>
      <c r="B126" s="584">
        <v>70100</v>
      </c>
      <c r="C126" s="25" t="s">
        <v>124</v>
      </c>
      <c r="D126" s="769">
        <v>983</v>
      </c>
      <c r="E126" s="755">
        <v>990</v>
      </c>
      <c r="F126" s="570">
        <v>997</v>
      </c>
      <c r="G126" s="352">
        <v>999</v>
      </c>
      <c r="H126" s="63">
        <v>996</v>
      </c>
      <c r="I126" s="63">
        <v>1010</v>
      </c>
      <c r="J126" s="67">
        <v>1001</v>
      </c>
    </row>
    <row r="127" spans="1:10" x14ac:dyDescent="0.25">
      <c r="A127" s="581">
        <v>7</v>
      </c>
      <c r="B127" s="584">
        <v>70140</v>
      </c>
      <c r="C127" s="25" t="s">
        <v>125</v>
      </c>
      <c r="D127" s="765"/>
      <c r="E127" s="570"/>
      <c r="F127" s="570"/>
      <c r="G127" s="352">
        <v>446</v>
      </c>
      <c r="H127" s="63">
        <v>430</v>
      </c>
      <c r="I127" s="63">
        <v>447</v>
      </c>
      <c r="J127" s="67">
        <v>544</v>
      </c>
    </row>
    <row r="128" spans="1:10" x14ac:dyDescent="0.25">
      <c r="A128" s="581">
        <v>8</v>
      </c>
      <c r="B128" s="584">
        <v>70270</v>
      </c>
      <c r="C128" s="21" t="s">
        <v>58</v>
      </c>
      <c r="D128" s="769">
        <v>680</v>
      </c>
      <c r="E128" s="755">
        <v>668</v>
      </c>
      <c r="F128" s="564">
        <v>741</v>
      </c>
      <c r="G128" s="352">
        <v>712</v>
      </c>
      <c r="H128" s="63">
        <v>658</v>
      </c>
      <c r="I128" s="63">
        <v>627</v>
      </c>
      <c r="J128" s="67">
        <v>610</v>
      </c>
    </row>
    <row r="129" spans="1:10" x14ac:dyDescent="0.25">
      <c r="A129" s="581">
        <v>9</v>
      </c>
      <c r="B129" s="584">
        <v>70510</v>
      </c>
      <c r="C129" s="21" t="s">
        <v>25</v>
      </c>
      <c r="D129" s="771">
        <v>433</v>
      </c>
      <c r="E129" s="757">
        <v>441</v>
      </c>
      <c r="F129" s="564">
        <v>537</v>
      </c>
      <c r="G129" s="352">
        <v>509</v>
      </c>
      <c r="H129" s="63">
        <v>497</v>
      </c>
      <c r="I129" s="63">
        <v>449</v>
      </c>
      <c r="J129" s="67">
        <v>473</v>
      </c>
    </row>
    <row r="130" spans="1:10" s="580" customFormat="1" ht="15" customHeight="1" x14ac:dyDescent="0.25">
      <c r="A130" s="583">
        <v>10</v>
      </c>
      <c r="B130" s="584">
        <v>10880</v>
      </c>
      <c r="C130" s="561" t="s">
        <v>201</v>
      </c>
      <c r="D130" s="769">
        <v>3387</v>
      </c>
      <c r="E130" s="755">
        <v>3332</v>
      </c>
      <c r="F130" s="564">
        <v>3608</v>
      </c>
      <c r="G130" s="352">
        <v>2354</v>
      </c>
      <c r="H130" s="63">
        <v>1930</v>
      </c>
      <c r="I130" s="63">
        <v>1354</v>
      </c>
      <c r="J130" s="67">
        <v>371</v>
      </c>
    </row>
    <row r="131" spans="1:10" ht="16.5" customHeight="1" thickBot="1" x14ac:dyDescent="0.3">
      <c r="A131" s="162">
        <v>11</v>
      </c>
      <c r="B131" s="163">
        <v>10890</v>
      </c>
      <c r="C131" s="749" t="s">
        <v>202</v>
      </c>
      <c r="D131" s="775">
        <v>1565</v>
      </c>
      <c r="E131" s="760">
        <v>1135</v>
      </c>
      <c r="F131" s="572"/>
      <c r="G131" s="355"/>
      <c r="H131" s="165"/>
      <c r="I131" s="165"/>
      <c r="J131" s="166"/>
    </row>
  </sheetData>
  <mergeCells count="4">
    <mergeCell ref="A2:A4"/>
    <mergeCell ref="B2:B4"/>
    <mergeCell ref="C2:C4"/>
    <mergeCell ref="D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2021 свод</vt:lpstr>
      <vt:lpstr>Мун- 2020-2021</vt:lpstr>
      <vt:lpstr>мун-диаграммы</vt:lpstr>
      <vt:lpstr>Рег- 2020-2021</vt:lpstr>
      <vt:lpstr>рег-диаграммы</vt:lpstr>
      <vt:lpstr>Фед- 2020-2021</vt:lpstr>
      <vt:lpstr>фед-диаграммы</vt:lpstr>
      <vt:lpstr>Кол-во учащихся ОУ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2021-05-19T04:24:40Z</dcterms:modified>
</cp:coreProperties>
</file>