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" windowWidth="20160" windowHeight="7890" tabRatio="557"/>
  </bookViews>
  <sheets>
    <sheet name="2024 ИТОГИ-4-9-11" sheetId="4" r:id="rId1"/>
    <sheet name="Диаграммы" sheetId="5" r:id="rId2"/>
    <sheet name="2024 Расклад" sheetId="1" r:id="rId3"/>
  </sheets>
  <calcPr calcId="145621"/>
</workbook>
</file>

<file path=xl/calcChain.xml><?xml version="1.0" encoding="utf-8"?>
<calcChain xmlns="http://schemas.openxmlformats.org/spreadsheetml/2006/main">
  <c r="M115" i="4" l="1"/>
  <c r="M56" i="4"/>
  <c r="M7" i="4"/>
  <c r="M126" i="4"/>
  <c r="AL117" i="1"/>
  <c r="AK117" i="1"/>
  <c r="AI117" i="1"/>
  <c r="AG117" i="1"/>
  <c r="AL116" i="1"/>
  <c r="AK116" i="1"/>
  <c r="AI116" i="1"/>
  <c r="AG116" i="1"/>
  <c r="AL115" i="1"/>
  <c r="AK115" i="1"/>
  <c r="AI115" i="1"/>
  <c r="AL114" i="1"/>
  <c r="AK114" i="1"/>
  <c r="AI114" i="1"/>
  <c r="AL113" i="1"/>
  <c r="AK113" i="1"/>
  <c r="AI113" i="1"/>
  <c r="AG113" i="1"/>
  <c r="AL112" i="1"/>
  <c r="AK112" i="1"/>
  <c r="AI112" i="1"/>
  <c r="AG112" i="1"/>
  <c r="AL111" i="1"/>
  <c r="AK111" i="1"/>
  <c r="AI111" i="1"/>
  <c r="AL110" i="1"/>
  <c r="AK110" i="1"/>
  <c r="AI110" i="1"/>
  <c r="AG110" i="1"/>
  <c r="AL109" i="1"/>
  <c r="AK109" i="1"/>
  <c r="AI109" i="1"/>
  <c r="AL108" i="1"/>
  <c r="AK108" i="1"/>
  <c r="AI108" i="1"/>
  <c r="AG108" i="1"/>
  <c r="AL107" i="1"/>
  <c r="AK107" i="1"/>
  <c r="AI107" i="1"/>
  <c r="AG107" i="1"/>
  <c r="AL106" i="1"/>
  <c r="AK106" i="1"/>
  <c r="AI106" i="1"/>
  <c r="AG106" i="1"/>
  <c r="AL105" i="1"/>
  <c r="AK105" i="1"/>
  <c r="AI105" i="1"/>
  <c r="AG105" i="1"/>
  <c r="AL104" i="1"/>
  <c r="AK104" i="1"/>
  <c r="AI104" i="1"/>
  <c r="AG104" i="1"/>
  <c r="AL103" i="1"/>
  <c r="AK103" i="1"/>
  <c r="AI103" i="1"/>
  <c r="AG103" i="1"/>
  <c r="AL102" i="1"/>
  <c r="AK102" i="1"/>
  <c r="AI102" i="1"/>
  <c r="AG102" i="1"/>
  <c r="AL101" i="1"/>
  <c r="AK101" i="1"/>
  <c r="AI101" i="1"/>
  <c r="AG101" i="1"/>
  <c r="AL100" i="1"/>
  <c r="AK100" i="1"/>
  <c r="AI100" i="1"/>
  <c r="AG100" i="1"/>
  <c r="AL99" i="1"/>
  <c r="AK99" i="1"/>
  <c r="AI99" i="1"/>
  <c r="AG99" i="1"/>
  <c r="AL98" i="1"/>
  <c r="AK98" i="1"/>
  <c r="AI98" i="1"/>
  <c r="AG98" i="1"/>
  <c r="AL97" i="1"/>
  <c r="AK97" i="1"/>
  <c r="AI97" i="1"/>
  <c r="AG97" i="1"/>
  <c r="AL96" i="1"/>
  <c r="AK96" i="1"/>
  <c r="AI96" i="1"/>
  <c r="AG96" i="1"/>
  <c r="AL95" i="1"/>
  <c r="AK95" i="1"/>
  <c r="AI95" i="1"/>
  <c r="AG95" i="1"/>
  <c r="AL94" i="1"/>
  <c r="AK94" i="1"/>
  <c r="AI94" i="1"/>
  <c r="AL93" i="1"/>
  <c r="AK93" i="1"/>
  <c r="AI93" i="1"/>
  <c r="AL92" i="1"/>
  <c r="AK92" i="1"/>
  <c r="AI92" i="1"/>
  <c r="AG92" i="1"/>
  <c r="AL91" i="1"/>
  <c r="AK91" i="1"/>
  <c r="AI91" i="1"/>
  <c r="AG91" i="1"/>
  <c r="AL90" i="1"/>
  <c r="AK90" i="1"/>
  <c r="AI90" i="1"/>
  <c r="AG90" i="1"/>
  <c r="AL89" i="1"/>
  <c r="AK89" i="1"/>
  <c r="AI89" i="1"/>
  <c r="AG89" i="1"/>
  <c r="AL88" i="1"/>
  <c r="AK88" i="1"/>
  <c r="AI88" i="1"/>
  <c r="AL87" i="1"/>
  <c r="AK87" i="1"/>
  <c r="AI87" i="1"/>
  <c r="AG87" i="1"/>
  <c r="AL86" i="1"/>
  <c r="AK86" i="1"/>
  <c r="AI86" i="1"/>
  <c r="AG86" i="1"/>
  <c r="AL85" i="1"/>
  <c r="AK85" i="1"/>
  <c r="AI85" i="1"/>
  <c r="AL84" i="1"/>
  <c r="AK84" i="1"/>
  <c r="AI84" i="1"/>
  <c r="AG84" i="1"/>
  <c r="AL83" i="1"/>
  <c r="AK83" i="1"/>
  <c r="AI83" i="1"/>
  <c r="AG83" i="1"/>
  <c r="AL82" i="1"/>
  <c r="AK82" i="1"/>
  <c r="AI82" i="1"/>
  <c r="AG82" i="1"/>
  <c r="AL81" i="1"/>
  <c r="AK81" i="1"/>
  <c r="AI81" i="1"/>
  <c r="AG81" i="1"/>
  <c r="AL80" i="1"/>
  <c r="AK80" i="1"/>
  <c r="AI80" i="1"/>
  <c r="AG80" i="1"/>
  <c r="AL79" i="1"/>
  <c r="AK79" i="1"/>
  <c r="AI79" i="1"/>
  <c r="AG79" i="1"/>
  <c r="AL78" i="1"/>
  <c r="AK78" i="1"/>
  <c r="AI78" i="1"/>
  <c r="AL77" i="1"/>
  <c r="AK77" i="1"/>
  <c r="AI77" i="1"/>
  <c r="AG77" i="1"/>
  <c r="AL76" i="1"/>
  <c r="AK76" i="1"/>
  <c r="AI76" i="1"/>
  <c r="AG76" i="1"/>
  <c r="AL75" i="1"/>
  <c r="AK75" i="1"/>
  <c r="AI75" i="1"/>
  <c r="AG75" i="1"/>
  <c r="AL74" i="1"/>
  <c r="AK74" i="1"/>
  <c r="AI74" i="1"/>
  <c r="AG74" i="1"/>
  <c r="AL73" i="1"/>
  <c r="AK73" i="1"/>
  <c r="AI73" i="1"/>
  <c r="AG73" i="1"/>
  <c r="AL72" i="1"/>
  <c r="AK72" i="1"/>
  <c r="AI72" i="1"/>
  <c r="AG72" i="1"/>
  <c r="AL71" i="1"/>
  <c r="AK71" i="1"/>
  <c r="AI71" i="1"/>
  <c r="AL70" i="1"/>
  <c r="AK70" i="1"/>
  <c r="AI70" i="1"/>
  <c r="AG70" i="1"/>
  <c r="AL69" i="1"/>
  <c r="AK69" i="1"/>
  <c r="AI69" i="1"/>
  <c r="AL68" i="1"/>
  <c r="AK68" i="1"/>
  <c r="AI68" i="1"/>
  <c r="AG68" i="1"/>
  <c r="AL67" i="1"/>
  <c r="AK67" i="1"/>
  <c r="AI67" i="1"/>
  <c r="AG67" i="1"/>
  <c r="AL66" i="1"/>
  <c r="AK66" i="1"/>
  <c r="AI66" i="1"/>
  <c r="AG66" i="1"/>
  <c r="AL65" i="1"/>
  <c r="AK65" i="1"/>
  <c r="AI65" i="1"/>
  <c r="AL64" i="1"/>
  <c r="AK64" i="1"/>
  <c r="AI64" i="1"/>
  <c r="AG64" i="1"/>
  <c r="AL63" i="1"/>
  <c r="AK63" i="1"/>
  <c r="AI63" i="1"/>
  <c r="AG63" i="1"/>
  <c r="AL62" i="1"/>
  <c r="AK62" i="1"/>
  <c r="AI62" i="1"/>
  <c r="AG62" i="1"/>
  <c r="AL61" i="1"/>
  <c r="AK61" i="1"/>
  <c r="AI61" i="1"/>
  <c r="AL60" i="1"/>
  <c r="AK60" i="1"/>
  <c r="AI60" i="1"/>
  <c r="AL59" i="1"/>
  <c r="AK59" i="1"/>
  <c r="AI59" i="1"/>
  <c r="AG59" i="1"/>
  <c r="AL58" i="1"/>
  <c r="AK58" i="1"/>
  <c r="AI58" i="1"/>
  <c r="AL57" i="1"/>
  <c r="AK57" i="1"/>
  <c r="AI57" i="1"/>
  <c r="AG57" i="1"/>
  <c r="AL56" i="1"/>
  <c r="AK56" i="1"/>
  <c r="AI56" i="1"/>
  <c r="AG56" i="1"/>
  <c r="AL55" i="1"/>
  <c r="AK55" i="1"/>
  <c r="AI55" i="1"/>
  <c r="AG55" i="1"/>
  <c r="AL54" i="1"/>
  <c r="AK54" i="1"/>
  <c r="AI54" i="1"/>
  <c r="AG54" i="1"/>
  <c r="AL53" i="1"/>
  <c r="AK53" i="1"/>
  <c r="AI53" i="1"/>
  <c r="AG53" i="1"/>
  <c r="AL52" i="1"/>
  <c r="AK52" i="1"/>
  <c r="AI52" i="1"/>
  <c r="AG52" i="1"/>
  <c r="AL51" i="1"/>
  <c r="AK51" i="1"/>
  <c r="AI51" i="1"/>
  <c r="AG51" i="1"/>
  <c r="AL50" i="1"/>
  <c r="AK50" i="1"/>
  <c r="AI50" i="1"/>
  <c r="AG50" i="1"/>
  <c r="AL49" i="1"/>
  <c r="AK49" i="1"/>
  <c r="AI49" i="1"/>
  <c r="AG49" i="1"/>
  <c r="AL48" i="1"/>
  <c r="AK48" i="1"/>
  <c r="AI48" i="1"/>
  <c r="AG48" i="1"/>
  <c r="AL47" i="1"/>
  <c r="AK47" i="1"/>
  <c r="AI47" i="1"/>
  <c r="AL46" i="1"/>
  <c r="AK46" i="1"/>
  <c r="AI46" i="1"/>
  <c r="AG46" i="1"/>
  <c r="AL45" i="1"/>
  <c r="AK45" i="1"/>
  <c r="AI45" i="1"/>
  <c r="AG45" i="1"/>
  <c r="AL44" i="1"/>
  <c r="AK44" i="1"/>
  <c r="AI44" i="1"/>
  <c r="AL43" i="1"/>
  <c r="AK43" i="1"/>
  <c r="AI43" i="1"/>
  <c r="AG43" i="1"/>
  <c r="AL42" i="1"/>
  <c r="AK42" i="1"/>
  <c r="AI42" i="1"/>
  <c r="AG42" i="1"/>
  <c r="AL41" i="1"/>
  <c r="AK41" i="1"/>
  <c r="AI41" i="1"/>
  <c r="AG41" i="1"/>
  <c r="AL40" i="1"/>
  <c r="AK40" i="1"/>
  <c r="AI40" i="1"/>
  <c r="AL39" i="1"/>
  <c r="AK39" i="1"/>
  <c r="AI39" i="1"/>
  <c r="AG39" i="1"/>
  <c r="AL38" i="1"/>
  <c r="AK38" i="1"/>
  <c r="AI38" i="1"/>
  <c r="AG38" i="1"/>
  <c r="AL37" i="1"/>
  <c r="AK37" i="1"/>
  <c r="AI37" i="1"/>
  <c r="AG37" i="1"/>
  <c r="AL36" i="1"/>
  <c r="AK36" i="1"/>
  <c r="AI36" i="1"/>
  <c r="AG36" i="1"/>
  <c r="AL35" i="1"/>
  <c r="AK35" i="1"/>
  <c r="AI35" i="1"/>
  <c r="AL34" i="1"/>
  <c r="AK34" i="1"/>
  <c r="AI34" i="1"/>
  <c r="AG34" i="1"/>
  <c r="AL33" i="1"/>
  <c r="AK33" i="1"/>
  <c r="AI33" i="1"/>
  <c r="AL32" i="1"/>
  <c r="AK32" i="1"/>
  <c r="AI32" i="1"/>
  <c r="AG32" i="1"/>
  <c r="AL31" i="1"/>
  <c r="AK31" i="1"/>
  <c r="AI31" i="1"/>
  <c r="AG31" i="1"/>
  <c r="AL30" i="1"/>
  <c r="AK30" i="1"/>
  <c r="AI30" i="1"/>
  <c r="AG30" i="1"/>
  <c r="AL29" i="1"/>
  <c r="AK29" i="1"/>
  <c r="AI29" i="1"/>
  <c r="AG29" i="1"/>
  <c r="AL28" i="1"/>
  <c r="AK28" i="1"/>
  <c r="AI28" i="1"/>
  <c r="AG28" i="1"/>
  <c r="AL27" i="1"/>
  <c r="AK27" i="1"/>
  <c r="AI27" i="1"/>
  <c r="AG27" i="1"/>
  <c r="AL26" i="1"/>
  <c r="AK26" i="1"/>
  <c r="AI26" i="1"/>
  <c r="AG26" i="1"/>
  <c r="AL25" i="1"/>
  <c r="AK25" i="1"/>
  <c r="AI25" i="1"/>
  <c r="AG25" i="1"/>
  <c r="AL24" i="1"/>
  <c r="AK24" i="1"/>
  <c r="AI24" i="1"/>
  <c r="AG24" i="1"/>
  <c r="AL23" i="1"/>
  <c r="AK23" i="1"/>
  <c r="AI23" i="1"/>
  <c r="AG23" i="1"/>
  <c r="AL22" i="1"/>
  <c r="AK22" i="1"/>
  <c r="AI22" i="1"/>
  <c r="AG22" i="1"/>
  <c r="AL21" i="1"/>
  <c r="AK21" i="1"/>
  <c r="AI21" i="1"/>
  <c r="AL20" i="1"/>
  <c r="AK20" i="1"/>
  <c r="AI20" i="1"/>
  <c r="AL19" i="1"/>
  <c r="AK19" i="1"/>
  <c r="AI19" i="1"/>
  <c r="AG19" i="1"/>
  <c r="AL18" i="1"/>
  <c r="AK18" i="1"/>
  <c r="AI18" i="1"/>
  <c r="AG18" i="1"/>
  <c r="AL17" i="1"/>
  <c r="AK17" i="1"/>
  <c r="AI17" i="1"/>
  <c r="AG17" i="1"/>
  <c r="AL16" i="1"/>
  <c r="AK16" i="1"/>
  <c r="AI16" i="1"/>
  <c r="AG16" i="1"/>
  <c r="AL15" i="1"/>
  <c r="AK15" i="1"/>
  <c r="AI15" i="1"/>
  <c r="AG15" i="1"/>
  <c r="AL14" i="1"/>
  <c r="AK14" i="1"/>
  <c r="AI14" i="1"/>
  <c r="AG14" i="1"/>
  <c r="AL13" i="1"/>
  <c r="AK13" i="1"/>
  <c r="AI13" i="1"/>
  <c r="AG13" i="1"/>
  <c r="AL12" i="1"/>
  <c r="AK12" i="1"/>
  <c r="AI12" i="1"/>
  <c r="AL11" i="1"/>
  <c r="AK11" i="1"/>
  <c r="AI11" i="1"/>
  <c r="AG11" i="1"/>
  <c r="AL10" i="1"/>
  <c r="AK10" i="1"/>
  <c r="AI10" i="1"/>
  <c r="AG10" i="1"/>
  <c r="AL9" i="1"/>
  <c r="AK9" i="1"/>
  <c r="AI9" i="1"/>
  <c r="AG9" i="1"/>
  <c r="AL8" i="1"/>
  <c r="AK8" i="1"/>
  <c r="AI8" i="1"/>
  <c r="AG8" i="1"/>
  <c r="AL7" i="1"/>
  <c r="AK7" i="1"/>
  <c r="AI7" i="1"/>
  <c r="W117" i="1" l="1"/>
  <c r="AC117" i="1" s="1"/>
  <c r="W116" i="1"/>
  <c r="AC116" i="1" s="1"/>
  <c r="W115" i="1"/>
  <c r="AC115" i="1" s="1"/>
  <c r="W114" i="1"/>
  <c r="AC114" i="1" s="1"/>
  <c r="W113" i="1"/>
  <c r="AC113" i="1" s="1"/>
  <c r="W112" i="1"/>
  <c r="AC112" i="1" s="1"/>
  <c r="W111" i="1"/>
  <c r="AC111" i="1" s="1"/>
  <c r="W110" i="1"/>
  <c r="AC110" i="1" s="1"/>
  <c r="W109" i="1"/>
  <c r="AC109" i="1" s="1"/>
  <c r="W108" i="1"/>
  <c r="AC108" i="1" s="1"/>
  <c r="W107" i="1"/>
  <c r="AC107" i="1" s="1"/>
  <c r="W106" i="1"/>
  <c r="AC106" i="1" s="1"/>
  <c r="W105" i="1"/>
  <c r="AC105" i="1" s="1"/>
  <c r="W104" i="1"/>
  <c r="AC104" i="1" s="1"/>
  <c r="W103" i="1"/>
  <c r="AC103" i="1" s="1"/>
  <c r="W102" i="1"/>
  <c r="AC102" i="1" s="1"/>
  <c r="W101" i="1"/>
  <c r="AC101" i="1" s="1"/>
  <c r="W100" i="1"/>
  <c r="AC100" i="1" s="1"/>
  <c r="W99" i="1"/>
  <c r="AC99" i="1" s="1"/>
  <c r="W98" i="1"/>
  <c r="AC98" i="1" s="1"/>
  <c r="W97" i="1"/>
  <c r="AC97" i="1" s="1"/>
  <c r="W96" i="1"/>
  <c r="AC96" i="1" s="1"/>
  <c r="W95" i="1"/>
  <c r="AC95" i="1" s="1"/>
  <c r="W94" i="1"/>
  <c r="AC94" i="1" s="1"/>
  <c r="W93" i="1"/>
  <c r="AC93" i="1" s="1"/>
  <c r="W92" i="1"/>
  <c r="AC92" i="1" s="1"/>
  <c r="W91" i="1"/>
  <c r="AC91" i="1" s="1"/>
  <c r="W90" i="1"/>
  <c r="AC90" i="1" s="1"/>
  <c r="W89" i="1"/>
  <c r="AC89" i="1" s="1"/>
  <c r="W88" i="1"/>
  <c r="AC88" i="1" s="1"/>
  <c r="W87" i="1"/>
  <c r="AC87" i="1" s="1"/>
  <c r="W86" i="1"/>
  <c r="AC86" i="1" s="1"/>
  <c r="W85" i="1"/>
  <c r="AC85" i="1" s="1"/>
  <c r="W84" i="1"/>
  <c r="AC84" i="1" s="1"/>
  <c r="W83" i="1"/>
  <c r="AC83" i="1" s="1"/>
  <c r="W82" i="1"/>
  <c r="AC82" i="1" s="1"/>
  <c r="W81" i="1"/>
  <c r="AC81" i="1" s="1"/>
  <c r="W80" i="1"/>
  <c r="AC80" i="1" s="1"/>
  <c r="W79" i="1"/>
  <c r="AC79" i="1" s="1"/>
  <c r="W78" i="1"/>
  <c r="AC78" i="1" s="1"/>
  <c r="W77" i="1"/>
  <c r="AC77" i="1" s="1"/>
  <c r="W76" i="1"/>
  <c r="AC76" i="1" s="1"/>
  <c r="W75" i="1"/>
  <c r="AC75" i="1" s="1"/>
  <c r="W74" i="1"/>
  <c r="AC74" i="1" s="1"/>
  <c r="W73" i="1"/>
  <c r="AC73" i="1" s="1"/>
  <c r="W72" i="1"/>
  <c r="AC72" i="1" s="1"/>
  <c r="W71" i="1"/>
  <c r="AC71" i="1" s="1"/>
  <c r="W69" i="1"/>
  <c r="AC69" i="1" s="1"/>
  <c r="W68" i="1"/>
  <c r="AC68" i="1" s="1"/>
  <c r="W67" i="1"/>
  <c r="AC67" i="1" s="1"/>
  <c r="W66" i="1"/>
  <c r="AC66" i="1" s="1"/>
  <c r="W65" i="1"/>
  <c r="AC65" i="1" s="1"/>
  <c r="W64" i="1"/>
  <c r="AC64" i="1" s="1"/>
  <c r="W63" i="1"/>
  <c r="AC63" i="1" s="1"/>
  <c r="W62" i="1"/>
  <c r="AC62" i="1" s="1"/>
  <c r="W61" i="1"/>
  <c r="AC61" i="1" s="1"/>
  <c r="W60" i="1"/>
  <c r="AC60" i="1" s="1"/>
  <c r="W59" i="1"/>
  <c r="AC59" i="1" s="1"/>
  <c r="W58" i="1"/>
  <c r="AC58" i="1" s="1"/>
  <c r="W57" i="1"/>
  <c r="AC57" i="1" s="1"/>
  <c r="W56" i="1"/>
  <c r="AC56" i="1" s="1"/>
  <c r="W54" i="1"/>
  <c r="AC54" i="1" s="1"/>
  <c r="W53" i="1"/>
  <c r="AC53" i="1" s="1"/>
  <c r="W52" i="1"/>
  <c r="AC52" i="1" s="1"/>
  <c r="W51" i="1"/>
  <c r="AA51" i="1" s="1"/>
  <c r="AD51" i="1" s="1"/>
  <c r="W50" i="1"/>
  <c r="AC50" i="1" s="1"/>
  <c r="W49" i="1"/>
  <c r="AC49" i="1" s="1"/>
  <c r="W48" i="1"/>
  <c r="AC48" i="1" s="1"/>
  <c r="W47" i="1"/>
  <c r="AC47" i="1" s="1"/>
  <c r="W46" i="1"/>
  <c r="AC46" i="1" s="1"/>
  <c r="W45" i="1"/>
  <c r="AC45" i="1" s="1"/>
  <c r="W44" i="1"/>
  <c r="AC44" i="1" s="1"/>
  <c r="W43" i="1"/>
  <c r="AC43" i="1" s="1"/>
  <c r="W42" i="1"/>
  <c r="AC42" i="1" s="1"/>
  <c r="W41" i="1"/>
  <c r="AC41" i="1" s="1"/>
  <c r="W40" i="1"/>
  <c r="AC40" i="1" s="1"/>
  <c r="W39" i="1"/>
  <c r="AC39" i="1" s="1"/>
  <c r="W38" i="1"/>
  <c r="AC38" i="1" s="1"/>
  <c r="W37" i="1"/>
  <c r="AC37" i="1" s="1"/>
  <c r="W36" i="1"/>
  <c r="AC36" i="1" s="1"/>
  <c r="W35" i="1"/>
  <c r="AC35" i="1" s="1"/>
  <c r="W34" i="1"/>
  <c r="AC34" i="1" s="1"/>
  <c r="W33" i="1"/>
  <c r="AC33" i="1" s="1"/>
  <c r="W32" i="1"/>
  <c r="AC32" i="1" s="1"/>
  <c r="W31" i="1"/>
  <c r="AC31" i="1" s="1"/>
  <c r="W30" i="1"/>
  <c r="AC30" i="1" s="1"/>
  <c r="W29" i="1"/>
  <c r="AC29" i="1" s="1"/>
  <c r="W28" i="1"/>
  <c r="AC28" i="1" s="1"/>
  <c r="W27" i="1"/>
  <c r="AC27" i="1" s="1"/>
  <c r="W26" i="1"/>
  <c r="AC26" i="1" s="1"/>
  <c r="W25" i="1"/>
  <c r="AC25" i="1" s="1"/>
  <c r="W24" i="1"/>
  <c r="AC24" i="1" s="1"/>
  <c r="W23" i="1"/>
  <c r="AC23" i="1" s="1"/>
  <c r="W22" i="1"/>
  <c r="AC22" i="1" s="1"/>
  <c r="W21" i="1"/>
  <c r="AC21" i="1" s="1"/>
  <c r="W20" i="1"/>
  <c r="AC20" i="1" s="1"/>
  <c r="W19" i="1"/>
  <c r="AC19" i="1" s="1"/>
  <c r="W17" i="1"/>
  <c r="AC17" i="1" s="1"/>
  <c r="W16" i="1"/>
  <c r="AC16" i="1" s="1"/>
  <c r="W14" i="1"/>
  <c r="AC14" i="1" s="1"/>
  <c r="W13" i="1"/>
  <c r="AC13" i="1" s="1"/>
  <c r="W12" i="1"/>
  <c r="AC12" i="1" s="1"/>
  <c r="W11" i="1"/>
  <c r="AC11" i="1" s="1"/>
  <c r="W10" i="1"/>
  <c r="AC10" i="1" s="1"/>
  <c r="W9" i="1"/>
  <c r="AC9" i="1" s="1"/>
  <c r="W8" i="1"/>
  <c r="AC8" i="1" s="1"/>
  <c r="W7" i="1"/>
  <c r="AC7" i="1" s="1"/>
  <c r="AA109" i="1" l="1"/>
  <c r="AD109" i="1" s="1"/>
  <c r="Y110" i="1"/>
  <c r="AA110" i="1"/>
  <c r="AD110" i="1" s="1"/>
  <c r="Y111" i="1"/>
  <c r="AA111" i="1"/>
  <c r="AD111" i="1" s="1"/>
  <c r="Y112" i="1"/>
  <c r="AA112" i="1"/>
  <c r="AD112" i="1" s="1"/>
  <c r="Y113" i="1"/>
  <c r="AA113" i="1"/>
  <c r="AD113" i="1" s="1"/>
  <c r="Y114" i="1"/>
  <c r="AA114" i="1"/>
  <c r="AD114" i="1" s="1"/>
  <c r="Y115" i="1"/>
  <c r="AA115" i="1"/>
  <c r="AD115" i="1" s="1"/>
  <c r="Y116" i="1"/>
  <c r="AA116" i="1"/>
  <c r="AD116" i="1" s="1"/>
  <c r="Y117" i="1"/>
  <c r="AA117" i="1"/>
  <c r="AD117" i="1" s="1"/>
  <c r="Y79" i="1"/>
  <c r="AA79" i="1"/>
  <c r="AD79" i="1" s="1"/>
  <c r="Y80" i="1"/>
  <c r="AA80" i="1"/>
  <c r="AD80" i="1" s="1"/>
  <c r="Y81" i="1"/>
  <c r="AA81" i="1"/>
  <c r="AD81" i="1" s="1"/>
  <c r="Y82" i="1"/>
  <c r="AA82" i="1"/>
  <c r="AD82" i="1" s="1"/>
  <c r="Y83" i="1"/>
  <c r="AA83" i="1"/>
  <c r="AD83" i="1" s="1"/>
  <c r="Y84" i="1"/>
  <c r="AA84" i="1"/>
  <c r="AD84" i="1" s="1"/>
  <c r="Y85" i="1"/>
  <c r="AA85" i="1"/>
  <c r="AD85" i="1" s="1"/>
  <c r="Y86" i="1"/>
  <c r="AA86" i="1"/>
  <c r="AD86" i="1" s="1"/>
  <c r="Y87" i="1"/>
  <c r="AA87" i="1"/>
  <c r="AD87" i="1" s="1"/>
  <c r="Y88" i="1"/>
  <c r="AA88" i="1"/>
  <c r="AD88" i="1" s="1"/>
  <c r="Y89" i="1"/>
  <c r="AA89" i="1"/>
  <c r="AD89" i="1" s="1"/>
  <c r="Y90" i="1"/>
  <c r="AA90" i="1"/>
  <c r="AD90" i="1" s="1"/>
  <c r="Y91" i="1"/>
  <c r="AA91" i="1"/>
  <c r="AD91" i="1" s="1"/>
  <c r="Y92" i="1"/>
  <c r="AA92" i="1"/>
  <c r="AD92" i="1" s="1"/>
  <c r="Y93" i="1"/>
  <c r="AA93" i="1"/>
  <c r="AD93" i="1" s="1"/>
  <c r="Y94" i="1"/>
  <c r="AA94" i="1"/>
  <c r="AD94" i="1" s="1"/>
  <c r="Y95" i="1"/>
  <c r="AA95" i="1"/>
  <c r="AD95" i="1" s="1"/>
  <c r="Y96" i="1"/>
  <c r="AA96" i="1"/>
  <c r="AD96" i="1" s="1"/>
  <c r="Y97" i="1"/>
  <c r="AA97" i="1"/>
  <c r="AD97" i="1" s="1"/>
  <c r="Y98" i="1"/>
  <c r="AA98" i="1"/>
  <c r="AD98" i="1" s="1"/>
  <c r="Y99" i="1"/>
  <c r="AA99" i="1"/>
  <c r="AD99" i="1" s="1"/>
  <c r="Y100" i="1"/>
  <c r="AA100" i="1"/>
  <c r="AD100" i="1" s="1"/>
  <c r="Y101" i="1"/>
  <c r="AA101" i="1"/>
  <c r="AD101" i="1" s="1"/>
  <c r="Y102" i="1"/>
  <c r="AA102" i="1"/>
  <c r="AD102" i="1" s="1"/>
  <c r="Y103" i="1"/>
  <c r="AA103" i="1"/>
  <c r="AD103" i="1" s="1"/>
  <c r="Y104" i="1"/>
  <c r="AA104" i="1"/>
  <c r="AD104" i="1" s="1"/>
  <c r="Y105" i="1"/>
  <c r="AA105" i="1"/>
  <c r="AD105" i="1" s="1"/>
  <c r="Y106" i="1"/>
  <c r="AA106" i="1"/>
  <c r="AD106" i="1" s="1"/>
  <c r="Y107" i="1"/>
  <c r="AA107" i="1"/>
  <c r="AD107" i="1" s="1"/>
  <c r="Y108" i="1"/>
  <c r="AA108" i="1"/>
  <c r="AD108" i="1" s="1"/>
  <c r="Y65" i="1"/>
  <c r="AA65" i="1"/>
  <c r="AD65" i="1" s="1"/>
  <c r="Y66" i="1"/>
  <c r="AA66" i="1"/>
  <c r="AD66" i="1" s="1"/>
  <c r="Y67" i="1"/>
  <c r="AA67" i="1"/>
  <c r="AD67" i="1" s="1"/>
  <c r="Y68" i="1"/>
  <c r="AA68" i="1"/>
  <c r="AD68" i="1" s="1"/>
  <c r="Y69" i="1"/>
  <c r="AA69" i="1"/>
  <c r="AD69" i="1" s="1"/>
  <c r="Y71" i="1"/>
  <c r="AA71" i="1"/>
  <c r="AD71" i="1" s="1"/>
  <c r="Y72" i="1"/>
  <c r="AA72" i="1"/>
  <c r="AD72" i="1" s="1"/>
  <c r="Y73" i="1"/>
  <c r="AA73" i="1"/>
  <c r="AD73" i="1" s="1"/>
  <c r="Y74" i="1"/>
  <c r="AA74" i="1"/>
  <c r="AD74" i="1" s="1"/>
  <c r="Y75" i="1"/>
  <c r="AA75" i="1"/>
  <c r="AD75" i="1" s="1"/>
  <c r="Y76" i="1"/>
  <c r="AA76" i="1"/>
  <c r="AD76" i="1" s="1"/>
  <c r="Y77" i="1"/>
  <c r="AA77" i="1"/>
  <c r="AD77" i="1" s="1"/>
  <c r="Y78" i="1"/>
  <c r="AA78" i="1"/>
  <c r="AD78" i="1" s="1"/>
  <c r="Y45" i="1"/>
  <c r="AA45" i="1"/>
  <c r="AD45" i="1" s="1"/>
  <c r="AA46" i="1"/>
  <c r="AD46" i="1" s="1"/>
  <c r="Y47" i="1"/>
  <c r="AA47" i="1"/>
  <c r="AD47" i="1" s="1"/>
  <c r="Y48" i="1"/>
  <c r="AA48" i="1"/>
  <c r="AD48" i="1" s="1"/>
  <c r="Y49" i="1"/>
  <c r="AA49" i="1"/>
  <c r="AD49" i="1" s="1"/>
  <c r="Y50" i="1"/>
  <c r="AA50" i="1"/>
  <c r="AD50" i="1" s="1"/>
  <c r="Y52" i="1"/>
  <c r="AA52" i="1"/>
  <c r="AD52" i="1" s="1"/>
  <c r="Y53" i="1"/>
  <c r="AA53" i="1"/>
  <c r="AD53" i="1" s="1"/>
  <c r="Y54" i="1"/>
  <c r="AA54" i="1"/>
  <c r="AD54" i="1" s="1"/>
  <c r="Y56" i="1"/>
  <c r="AA56" i="1"/>
  <c r="AD56" i="1" s="1"/>
  <c r="Y57" i="1"/>
  <c r="AA57" i="1"/>
  <c r="AD57" i="1" s="1"/>
  <c r="Y58" i="1"/>
  <c r="AA58" i="1"/>
  <c r="AD58" i="1" s="1"/>
  <c r="Y59" i="1"/>
  <c r="AA59" i="1"/>
  <c r="AD59" i="1" s="1"/>
  <c r="Y60" i="1"/>
  <c r="AA60" i="1"/>
  <c r="AD60" i="1" s="1"/>
  <c r="Y61" i="1"/>
  <c r="AA61" i="1"/>
  <c r="AD61" i="1" s="1"/>
  <c r="Y62" i="1"/>
  <c r="AA62" i="1"/>
  <c r="AD62" i="1" s="1"/>
  <c r="Y63" i="1"/>
  <c r="AA63" i="1"/>
  <c r="AD63" i="1" s="1"/>
  <c r="Y64" i="1"/>
  <c r="AA64" i="1"/>
  <c r="AD64" i="1" s="1"/>
  <c r="Y28" i="1"/>
  <c r="AA28" i="1"/>
  <c r="AD28" i="1" s="1"/>
  <c r="Y29" i="1"/>
  <c r="AA29" i="1"/>
  <c r="AD29" i="1" s="1"/>
  <c r="Y30" i="1"/>
  <c r="AA30" i="1"/>
  <c r="AD30" i="1" s="1"/>
  <c r="Y31" i="1"/>
  <c r="AA31" i="1"/>
  <c r="AD31" i="1" s="1"/>
  <c r="Y32" i="1"/>
  <c r="AA32" i="1"/>
  <c r="AD32" i="1" s="1"/>
  <c r="Y33" i="1"/>
  <c r="AA33" i="1"/>
  <c r="AD33" i="1" s="1"/>
  <c r="Y34" i="1"/>
  <c r="AA34" i="1"/>
  <c r="AD34" i="1" s="1"/>
  <c r="Y35" i="1"/>
  <c r="AA35" i="1"/>
  <c r="AD35" i="1" s="1"/>
  <c r="Y36" i="1"/>
  <c r="AA36" i="1"/>
  <c r="AD36" i="1" s="1"/>
  <c r="Y37" i="1"/>
  <c r="AA37" i="1"/>
  <c r="AD37" i="1" s="1"/>
  <c r="Y38" i="1"/>
  <c r="AA38" i="1"/>
  <c r="AD38" i="1" s="1"/>
  <c r="Y39" i="1"/>
  <c r="AA39" i="1"/>
  <c r="AD39" i="1" s="1"/>
  <c r="Y40" i="1"/>
  <c r="AA40" i="1"/>
  <c r="AD40" i="1" s="1"/>
  <c r="Y41" i="1"/>
  <c r="AA41" i="1"/>
  <c r="AD41" i="1" s="1"/>
  <c r="Y42" i="1"/>
  <c r="AA42" i="1"/>
  <c r="AD42" i="1" s="1"/>
  <c r="Y43" i="1"/>
  <c r="AA43" i="1"/>
  <c r="AD43" i="1" s="1"/>
  <c r="Y44" i="1"/>
  <c r="AA44" i="1"/>
  <c r="AD44" i="1" s="1"/>
  <c r="Y16" i="1"/>
  <c r="AA16" i="1"/>
  <c r="AD16" i="1" s="1"/>
  <c r="Y17" i="1"/>
  <c r="AA17" i="1"/>
  <c r="AD17" i="1" s="1"/>
  <c r="Y19" i="1"/>
  <c r="AA19" i="1"/>
  <c r="AD19" i="1" s="1"/>
  <c r="Y20" i="1"/>
  <c r="AA20" i="1"/>
  <c r="AD20" i="1" s="1"/>
  <c r="Y21" i="1"/>
  <c r="AA21" i="1"/>
  <c r="AD21" i="1" s="1"/>
  <c r="Y22" i="1"/>
  <c r="AA22" i="1"/>
  <c r="AD22" i="1" s="1"/>
  <c r="Y23" i="1"/>
  <c r="AA23" i="1"/>
  <c r="AD23" i="1" s="1"/>
  <c r="Y24" i="1"/>
  <c r="AA24" i="1"/>
  <c r="AD24" i="1" s="1"/>
  <c r="Y25" i="1"/>
  <c r="AA25" i="1"/>
  <c r="AD25" i="1" s="1"/>
  <c r="Y26" i="1"/>
  <c r="AA26" i="1"/>
  <c r="AD26" i="1" s="1"/>
  <c r="Y27" i="1"/>
  <c r="AA27" i="1"/>
  <c r="AD27" i="1" s="1"/>
  <c r="Y7" i="1"/>
  <c r="AA7" i="1"/>
  <c r="AD7" i="1" s="1"/>
  <c r="Y8" i="1"/>
  <c r="AA8" i="1"/>
  <c r="AD8" i="1" s="1"/>
  <c r="Y9" i="1"/>
  <c r="AA9" i="1"/>
  <c r="AD9" i="1" s="1"/>
  <c r="Y10" i="1"/>
  <c r="AA10" i="1"/>
  <c r="AD10" i="1" s="1"/>
  <c r="Y11" i="1"/>
  <c r="AA11" i="1"/>
  <c r="AD11" i="1" s="1"/>
  <c r="Y12" i="1"/>
  <c r="AA12" i="1"/>
  <c r="AD12" i="1" s="1"/>
  <c r="Y13" i="1"/>
  <c r="AA13" i="1"/>
  <c r="AD13" i="1" s="1"/>
  <c r="Y14" i="1"/>
  <c r="AA14" i="1"/>
  <c r="AD14" i="1" s="1"/>
  <c r="O115" i="4" l="1"/>
  <c r="W115" i="4" s="1"/>
  <c r="O56" i="4"/>
  <c r="W56" i="4" s="1"/>
  <c r="M36" i="4"/>
  <c r="O36" i="4" s="1"/>
  <c r="W36" i="4" s="1"/>
  <c r="BA69" i="4"/>
  <c r="BA59" i="4"/>
  <c r="BA39" i="4"/>
  <c r="BA28" i="4"/>
  <c r="AP84" i="4"/>
  <c r="AP83" i="4"/>
  <c r="AP82" i="4"/>
  <c r="AP81" i="4"/>
  <c r="AP80" i="4"/>
  <c r="AP79" i="4"/>
  <c r="AP78" i="4"/>
  <c r="AP76" i="4"/>
  <c r="AP75" i="4"/>
  <c r="AP74" i="4"/>
  <c r="AP73" i="4"/>
  <c r="AP72" i="4"/>
  <c r="AP69" i="4"/>
  <c r="AP68" i="4"/>
  <c r="AP67" i="4"/>
  <c r="AP66" i="4"/>
  <c r="AP65" i="4"/>
  <c r="AP64" i="4"/>
  <c r="AP62" i="4"/>
  <c r="AP60" i="4"/>
  <c r="AP59" i="4"/>
  <c r="AP58" i="4"/>
  <c r="AP57" i="4"/>
  <c r="AP56" i="4"/>
  <c r="AP55" i="4"/>
  <c r="AP54" i="4"/>
  <c r="AP53" i="4"/>
  <c r="AP52" i="4"/>
  <c r="AP51" i="4"/>
  <c r="AP48" i="4"/>
  <c r="AP47" i="4"/>
  <c r="AP46" i="4"/>
  <c r="AP45" i="4"/>
  <c r="AP44" i="4"/>
  <c r="AP43" i="4"/>
  <c r="AP42" i="4"/>
  <c r="AP40" i="4"/>
  <c r="AP39" i="4"/>
  <c r="AP37" i="4"/>
  <c r="AP36" i="4"/>
  <c r="AP35" i="4"/>
  <c r="AP34" i="4"/>
  <c r="AP33" i="4"/>
  <c r="AP30" i="4"/>
  <c r="AP29" i="4"/>
  <c r="AP28" i="4"/>
  <c r="AP25" i="4"/>
  <c r="AP24" i="4"/>
  <c r="AP23" i="4"/>
  <c r="AP22" i="4"/>
  <c r="AP21" i="4"/>
  <c r="AP20" i="4"/>
  <c r="AP17" i="4"/>
  <c r="AP16" i="4"/>
  <c r="AP15" i="4"/>
  <c r="AP14" i="4"/>
  <c r="AP13" i="4"/>
  <c r="AP12" i="4"/>
  <c r="AP11" i="4"/>
  <c r="AH69" i="4"/>
  <c r="AG69" i="4"/>
  <c r="AI69" i="4" s="1"/>
  <c r="AC36" i="4"/>
  <c r="AC99" i="4"/>
  <c r="AC10" i="4"/>
  <c r="AU17" i="4"/>
  <c r="AT17" i="4"/>
  <c r="AR97" i="4"/>
  <c r="AP97" i="4"/>
  <c r="AQ123" i="4"/>
  <c r="AU81" i="4"/>
  <c r="AT81" i="4"/>
  <c r="AU69" i="4"/>
  <c r="AT69" i="4"/>
  <c r="AU60" i="4"/>
  <c r="AT60" i="4"/>
  <c r="AU59" i="4"/>
  <c r="AT59" i="4"/>
  <c r="AU40" i="4"/>
  <c r="AT40" i="4"/>
  <c r="AU39" i="4"/>
  <c r="AT39" i="4"/>
  <c r="AU28" i="4"/>
  <c r="AT28" i="4"/>
  <c r="AM30" i="4" l="1"/>
  <c r="AM29" i="4"/>
  <c r="AM28" i="4"/>
  <c r="AM25" i="4"/>
  <c r="AM24" i="4"/>
  <c r="AM23" i="4"/>
  <c r="AM22" i="4"/>
  <c r="AM21" i="4"/>
  <c r="AM20" i="4"/>
  <c r="AM19" i="4"/>
  <c r="AM48" i="4"/>
  <c r="AM47" i="4"/>
  <c r="AM46" i="4"/>
  <c r="AM45" i="4"/>
  <c r="AM44" i="4"/>
  <c r="AM43" i="4"/>
  <c r="AM42" i="4"/>
  <c r="AM40" i="4"/>
  <c r="AM39" i="4"/>
  <c r="AM37" i="4"/>
  <c r="AM36" i="4"/>
  <c r="AM35" i="4"/>
  <c r="AM34" i="4"/>
  <c r="AM33" i="4"/>
  <c r="AM32" i="4"/>
  <c r="AM69" i="4"/>
  <c r="AM68" i="4"/>
  <c r="AM67" i="4"/>
  <c r="AM66" i="4"/>
  <c r="AM65" i="4"/>
  <c r="AM64" i="4"/>
  <c r="AM62" i="4"/>
  <c r="AM60" i="4"/>
  <c r="AM59" i="4"/>
  <c r="AM58" i="4"/>
  <c r="AM57" i="4"/>
  <c r="AM56" i="4"/>
  <c r="AM55" i="4"/>
  <c r="AM54" i="4"/>
  <c r="AM53" i="4"/>
  <c r="AM52" i="4"/>
  <c r="AM51" i="4"/>
  <c r="AM50" i="4"/>
  <c r="AM84" i="4"/>
  <c r="AM83" i="4"/>
  <c r="AM82" i="4"/>
  <c r="AM81" i="4"/>
  <c r="AM80" i="4"/>
  <c r="AM79" i="4"/>
  <c r="AM78" i="4"/>
  <c r="AM76" i="4"/>
  <c r="AM75" i="4"/>
  <c r="AM74" i="4"/>
  <c r="AM73" i="4"/>
  <c r="AM72" i="4"/>
  <c r="AM71" i="4"/>
  <c r="AM115" i="4"/>
  <c r="AM114" i="4"/>
  <c r="AM113" i="4"/>
  <c r="AM112" i="4"/>
  <c r="AM111" i="4"/>
  <c r="AM110" i="4"/>
  <c r="AM109" i="4"/>
  <c r="AM108" i="4"/>
  <c r="AM107" i="4"/>
  <c r="AM106" i="4"/>
  <c r="AM105" i="4"/>
  <c r="AM104" i="4"/>
  <c r="AM103" i="4"/>
  <c r="AM102" i="4"/>
  <c r="AM101" i="4"/>
  <c r="AM100" i="4"/>
  <c r="AM99" i="4"/>
  <c r="AM98" i="4"/>
  <c r="AM97" i="4"/>
  <c r="AM96" i="4"/>
  <c r="AM95" i="4"/>
  <c r="AM94" i="4"/>
  <c r="AM93" i="4"/>
  <c r="AM91" i="4"/>
  <c r="AM90" i="4"/>
  <c r="AM89" i="4"/>
  <c r="AM88" i="4"/>
  <c r="AM87" i="4"/>
  <c r="AM86" i="4"/>
  <c r="AM125" i="4"/>
  <c r="AM124" i="4"/>
  <c r="AM122" i="4"/>
  <c r="AM121" i="4"/>
  <c r="AM120" i="4"/>
  <c r="AM119" i="4"/>
  <c r="AM118" i="4"/>
  <c r="BL119" i="1"/>
  <c r="AM7" i="4"/>
  <c r="AM117" i="4"/>
  <c r="AO97" i="4"/>
  <c r="AO60" i="4"/>
  <c r="AO39" i="4"/>
  <c r="AM17" i="4"/>
  <c r="AM16" i="4"/>
  <c r="AM15" i="4"/>
  <c r="AM14" i="4"/>
  <c r="AM13" i="4"/>
  <c r="AM12" i="4"/>
  <c r="AM11" i="4"/>
  <c r="AM10" i="4"/>
  <c r="AJ115" i="4"/>
  <c r="AJ114" i="4"/>
  <c r="AJ113" i="4"/>
  <c r="AJ112" i="4"/>
  <c r="AJ111" i="4"/>
  <c r="AJ110" i="4"/>
  <c r="AJ109" i="4"/>
  <c r="AJ108" i="4"/>
  <c r="AJ107" i="4"/>
  <c r="AJ106" i="4"/>
  <c r="AJ105" i="4"/>
  <c r="AJ104" i="4"/>
  <c r="AJ103" i="4"/>
  <c r="AJ102" i="4"/>
  <c r="AJ101" i="4"/>
  <c r="AJ100" i="4"/>
  <c r="AJ99" i="4"/>
  <c r="AJ98" i="4"/>
  <c r="AJ97" i="4"/>
  <c r="AJ96" i="4"/>
  <c r="AJ95" i="4"/>
  <c r="AJ94" i="4"/>
  <c r="AJ93" i="4"/>
  <c r="AJ91" i="4"/>
  <c r="AJ90" i="4"/>
  <c r="AJ89" i="4"/>
  <c r="AJ88" i="4"/>
  <c r="AJ87" i="4"/>
  <c r="AJ86" i="4"/>
  <c r="AJ84" i="4"/>
  <c r="AJ83" i="4"/>
  <c r="AJ82" i="4"/>
  <c r="AJ81" i="4"/>
  <c r="AJ80" i="4"/>
  <c r="AJ79" i="4"/>
  <c r="AJ78" i="4"/>
  <c r="AJ76" i="4"/>
  <c r="AJ75" i="4"/>
  <c r="AJ74" i="4"/>
  <c r="AJ73" i="4"/>
  <c r="AJ72" i="4"/>
  <c r="AJ71" i="4"/>
  <c r="AJ69" i="4"/>
  <c r="AJ68" i="4"/>
  <c r="AJ67" i="4"/>
  <c r="AJ66" i="4"/>
  <c r="AJ65" i="4"/>
  <c r="AJ64" i="4"/>
  <c r="AJ62" i="4"/>
  <c r="AJ60" i="4"/>
  <c r="AJ59" i="4"/>
  <c r="AJ58" i="4"/>
  <c r="AJ57" i="4"/>
  <c r="AJ56" i="4"/>
  <c r="AJ55" i="4"/>
  <c r="AJ54" i="4"/>
  <c r="AJ53" i="4"/>
  <c r="AJ52" i="4"/>
  <c r="AJ51" i="4"/>
  <c r="AJ50" i="4"/>
  <c r="AJ48" i="4"/>
  <c r="AJ47" i="4"/>
  <c r="AJ46" i="4"/>
  <c r="AJ45" i="4"/>
  <c r="AJ44" i="4"/>
  <c r="AJ43" i="4"/>
  <c r="AJ42" i="4"/>
  <c r="AJ40" i="4"/>
  <c r="AJ39" i="4"/>
  <c r="AJ37" i="4"/>
  <c r="AJ36" i="4"/>
  <c r="AJ35" i="4"/>
  <c r="AJ34" i="4"/>
  <c r="AJ33" i="4"/>
  <c r="AJ32" i="4"/>
  <c r="AJ30" i="4"/>
  <c r="AJ29" i="4"/>
  <c r="AJ28" i="4"/>
  <c r="AJ25" i="4"/>
  <c r="AJ24" i="4"/>
  <c r="AJ23" i="4"/>
  <c r="AJ22" i="4"/>
  <c r="AJ21" i="4"/>
  <c r="AJ20" i="4"/>
  <c r="AJ19" i="4"/>
  <c r="AJ125" i="4"/>
  <c r="AJ124" i="4"/>
  <c r="AJ122" i="4"/>
  <c r="AJ121" i="4"/>
  <c r="AJ120" i="4"/>
  <c r="AJ119" i="4"/>
  <c r="AJ118" i="4"/>
  <c r="AJ117" i="4"/>
  <c r="AJ17" i="4"/>
  <c r="AJ16" i="4"/>
  <c r="AJ15" i="4"/>
  <c r="AJ14" i="4"/>
  <c r="AJ13" i="4"/>
  <c r="AJ12" i="4"/>
  <c r="AJ11" i="4"/>
  <c r="AJ10" i="4"/>
  <c r="AJ7" i="4"/>
  <c r="BC118" i="1" l="1"/>
  <c r="BB118" i="1"/>
  <c r="BA118" i="1"/>
  <c r="AZ118" i="1"/>
  <c r="AY118" i="1"/>
  <c r="BD64" i="1"/>
  <c r="BD57" i="1"/>
  <c r="BD55" i="1"/>
  <c r="BD54" i="1"/>
  <c r="BD36" i="1"/>
  <c r="BD35" i="1"/>
  <c r="BD25" i="1"/>
  <c r="BD15" i="1"/>
  <c r="AR81" i="4" l="1"/>
  <c r="AV81" i="4" s="1"/>
  <c r="AW81" i="4" s="1"/>
  <c r="AO81" i="4"/>
  <c r="AR69" i="4"/>
  <c r="AV69" i="4" s="1"/>
  <c r="AW69" i="4" s="1"/>
  <c r="AS69" i="4" s="1"/>
  <c r="AO69" i="4"/>
  <c r="AR62" i="4"/>
  <c r="AO62" i="4"/>
  <c r="AR60" i="4"/>
  <c r="AV60" i="4" s="1"/>
  <c r="AW60" i="4" s="1"/>
  <c r="AR59" i="4"/>
  <c r="AV59" i="4" s="1"/>
  <c r="AW59" i="4" s="1"/>
  <c r="AS59" i="4" s="1"/>
  <c r="AO59" i="4"/>
  <c r="AR39" i="4"/>
  <c r="AV39" i="4" s="1"/>
  <c r="AW39" i="4" s="1"/>
  <c r="AS39" i="4" s="1"/>
  <c r="AR28" i="4"/>
  <c r="AV28" i="4" s="1"/>
  <c r="AW28" i="4" s="1"/>
  <c r="AS28" i="4" s="1"/>
  <c r="AO28" i="4"/>
  <c r="AR17" i="4"/>
  <c r="AV17" i="4" s="1"/>
  <c r="AW17" i="4" s="1"/>
  <c r="AS17" i="4" s="1"/>
  <c r="BA17" i="4" s="1"/>
  <c r="AO17" i="4"/>
  <c r="Z53" i="4"/>
  <c r="AC115" i="4"/>
  <c r="AX64" i="1"/>
  <c r="AF69" i="4"/>
  <c r="AC69" i="4"/>
  <c r="Z69" i="4"/>
  <c r="Z7" i="4"/>
  <c r="AQ118" i="1"/>
  <c r="AP118" i="1"/>
  <c r="AO118" i="1"/>
  <c r="AN118" i="1"/>
  <c r="AW118" i="1"/>
  <c r="AV118" i="1"/>
  <c r="AU118" i="1"/>
  <c r="AT118" i="1"/>
  <c r="AR16" i="1" l="1"/>
  <c r="AR17" i="1"/>
  <c r="AR18" i="1"/>
  <c r="AR19" i="1"/>
  <c r="AR20" i="1"/>
  <c r="AR21" i="1"/>
  <c r="AR22" i="1"/>
  <c r="AR23" i="1"/>
  <c r="AR24" i="1"/>
  <c r="AR25" i="1"/>
  <c r="AR26" i="1"/>
  <c r="AR27" i="1"/>
  <c r="AR117" i="1"/>
  <c r="AR116" i="1"/>
  <c r="AR115" i="1"/>
  <c r="AR114" i="1"/>
  <c r="AR113" i="1"/>
  <c r="AR112" i="1"/>
  <c r="AR111" i="1"/>
  <c r="AR110" i="1"/>
  <c r="AR109" i="1"/>
  <c r="AR108" i="1"/>
  <c r="AR107" i="1"/>
  <c r="AR106" i="1"/>
  <c r="AR105" i="1"/>
  <c r="AR104" i="1"/>
  <c r="AR103" i="1"/>
  <c r="AR102" i="1"/>
  <c r="AR101" i="1"/>
  <c r="AR100" i="1"/>
  <c r="AR99" i="1"/>
  <c r="AR98" i="1"/>
  <c r="AR97" i="1"/>
  <c r="AR96" i="1"/>
  <c r="AR95" i="1"/>
  <c r="AR94" i="1"/>
  <c r="AR93" i="1"/>
  <c r="AR92" i="1"/>
  <c r="AR91" i="1"/>
  <c r="AR90" i="1"/>
  <c r="AR89" i="1"/>
  <c r="AR88" i="1"/>
  <c r="AR87" i="1"/>
  <c r="AR86" i="1"/>
  <c r="AR85" i="1"/>
  <c r="AR84" i="1"/>
  <c r="AR83" i="1"/>
  <c r="AR82" i="1"/>
  <c r="AR81" i="1"/>
  <c r="AR80" i="1"/>
  <c r="AR79" i="1"/>
  <c r="AR78" i="1"/>
  <c r="AR77" i="1"/>
  <c r="AR76" i="1"/>
  <c r="AR75" i="1"/>
  <c r="AR74" i="1"/>
  <c r="AR73" i="1"/>
  <c r="AR72" i="1"/>
  <c r="AR71" i="1"/>
  <c r="AR70" i="1"/>
  <c r="AR69" i="1"/>
  <c r="AR68" i="1"/>
  <c r="AR67" i="1"/>
  <c r="AR66" i="1"/>
  <c r="AR65" i="1"/>
  <c r="AR64" i="1"/>
  <c r="AR63" i="1"/>
  <c r="AR62" i="1"/>
  <c r="AR61" i="1"/>
  <c r="AR60" i="1"/>
  <c r="AR59" i="1"/>
  <c r="AR58" i="1"/>
  <c r="AR57" i="1"/>
  <c r="AR56" i="1"/>
  <c r="AR55" i="1"/>
  <c r="AR54" i="1"/>
  <c r="AR53" i="1"/>
  <c r="AR52" i="1"/>
  <c r="AR51" i="1"/>
  <c r="AR50" i="1"/>
  <c r="AR49" i="1"/>
  <c r="AR48" i="1"/>
  <c r="AR47" i="1"/>
  <c r="AR46" i="1"/>
  <c r="AR45" i="1"/>
  <c r="AR44" i="1"/>
  <c r="AR43" i="1"/>
  <c r="AR42" i="1"/>
  <c r="AR41" i="1"/>
  <c r="AR40" i="1"/>
  <c r="AR39" i="1"/>
  <c r="AR38" i="1"/>
  <c r="AR37" i="1"/>
  <c r="AR36" i="1"/>
  <c r="AR35" i="1"/>
  <c r="AR34" i="1"/>
  <c r="AR33" i="1"/>
  <c r="AR32" i="1"/>
  <c r="AR31" i="1"/>
  <c r="AR30" i="1"/>
  <c r="AR29" i="1"/>
  <c r="AR28" i="1"/>
  <c r="AR15" i="1"/>
  <c r="AR14" i="1"/>
  <c r="AR13" i="1"/>
  <c r="AR12" i="1"/>
  <c r="AR11" i="1"/>
  <c r="AR10" i="1"/>
  <c r="AR9" i="1"/>
  <c r="AR8" i="1"/>
  <c r="U118" i="1" l="1"/>
  <c r="T118" i="1"/>
  <c r="S118" i="1"/>
  <c r="R118" i="1"/>
  <c r="Q118" i="1"/>
  <c r="I118" i="1" l="1"/>
  <c r="H118" i="1"/>
  <c r="G118" i="1"/>
  <c r="F118" i="1"/>
  <c r="E118" i="1"/>
  <c r="BE118" i="1" l="1"/>
  <c r="BF118" i="1"/>
  <c r="BG118" i="1"/>
  <c r="BH118" i="1"/>
  <c r="BI118" i="1"/>
  <c r="BJ118" i="1"/>
  <c r="BK118" i="1"/>
  <c r="AP125" i="4" l="1"/>
  <c r="AP124" i="4"/>
  <c r="AP122" i="4"/>
  <c r="AP121" i="4"/>
  <c r="AP120" i="4"/>
  <c r="AP119" i="4"/>
  <c r="AP118" i="4"/>
  <c r="AP117" i="4"/>
  <c r="AP115" i="4"/>
  <c r="AP114" i="4"/>
  <c r="AP113" i="4"/>
  <c r="AP112" i="4"/>
  <c r="AP111" i="4"/>
  <c r="AP110" i="4"/>
  <c r="AP109" i="4"/>
  <c r="AP108" i="4"/>
  <c r="AP107" i="4"/>
  <c r="AP106" i="4"/>
  <c r="AP105" i="4"/>
  <c r="AP104" i="4"/>
  <c r="AP103" i="4"/>
  <c r="AP102" i="4"/>
  <c r="AP101" i="4"/>
  <c r="AP100" i="4"/>
  <c r="AP99" i="4"/>
  <c r="AP98" i="4"/>
  <c r="AP96" i="4"/>
  <c r="AP95" i="4"/>
  <c r="AP94" i="4"/>
  <c r="AP93" i="4"/>
  <c r="AP91" i="4"/>
  <c r="AP90" i="4"/>
  <c r="AP89" i="4"/>
  <c r="AP88" i="4"/>
  <c r="AP87" i="4"/>
  <c r="AP86" i="4"/>
  <c r="AP71" i="4"/>
  <c r="AP50" i="4"/>
  <c r="AP32" i="4"/>
  <c r="AP19" i="4"/>
  <c r="AP10" i="4"/>
  <c r="BS118" i="1"/>
  <c r="BR118" i="1"/>
  <c r="BQ118" i="1"/>
  <c r="BP118" i="1"/>
  <c r="BO118" i="1"/>
  <c r="BN118" i="1"/>
  <c r="BD45" i="1" l="1"/>
  <c r="BD46" i="1"/>
  <c r="BD47" i="1"/>
  <c r="BD48" i="1"/>
  <c r="BD49" i="1"/>
  <c r="BD50" i="1"/>
  <c r="BD51" i="1"/>
  <c r="BD52" i="1"/>
  <c r="BD53" i="1"/>
  <c r="BD59" i="1"/>
  <c r="BD60" i="1"/>
  <c r="BD61" i="1"/>
  <c r="BD62" i="1"/>
  <c r="BD117" i="1"/>
  <c r="BD116" i="1"/>
  <c r="BD114" i="1"/>
  <c r="BD113" i="1"/>
  <c r="BD112" i="1"/>
  <c r="BD111" i="1"/>
  <c r="BD110" i="1"/>
  <c r="BD109" i="1"/>
  <c r="BD108" i="1"/>
  <c r="BD107" i="1"/>
  <c r="BD106" i="1"/>
  <c r="BD105" i="1"/>
  <c r="BD104" i="1"/>
  <c r="BD103" i="1"/>
  <c r="BD102" i="1"/>
  <c r="BD101" i="1"/>
  <c r="BD100" i="1"/>
  <c r="BD99" i="1"/>
  <c r="BD98" i="1"/>
  <c r="BD97" i="1"/>
  <c r="BD96" i="1"/>
  <c r="BD95" i="1"/>
  <c r="BD94" i="1"/>
  <c r="BD93" i="1"/>
  <c r="BD92" i="1"/>
  <c r="BD91" i="1"/>
  <c r="BD90" i="1"/>
  <c r="BD89" i="1"/>
  <c r="BD88" i="1"/>
  <c r="BD87" i="1"/>
  <c r="BD86" i="1"/>
  <c r="BD84" i="1"/>
  <c r="BD83" i="1"/>
  <c r="BD82" i="1"/>
  <c r="BD81" i="1"/>
  <c r="BD80" i="1"/>
  <c r="BD79" i="1"/>
  <c r="BD78" i="1"/>
  <c r="BD77" i="1"/>
  <c r="BD76" i="1"/>
  <c r="BD75" i="1"/>
  <c r="BD74" i="1"/>
  <c r="BD73" i="1"/>
  <c r="BD72" i="1"/>
  <c r="BD70" i="1"/>
  <c r="BD69" i="1"/>
  <c r="BD68" i="1"/>
  <c r="BD67" i="1"/>
  <c r="BD66" i="1"/>
  <c r="BD65" i="1"/>
  <c r="BD63" i="1"/>
  <c r="BD44" i="1"/>
  <c r="BD43" i="1"/>
  <c r="BD42" i="1"/>
  <c r="BD41" i="1"/>
  <c r="BD40" i="1"/>
  <c r="BD39" i="1"/>
  <c r="BD38" i="1"/>
  <c r="BD33" i="1"/>
  <c r="BD32" i="1"/>
  <c r="BD31" i="1"/>
  <c r="BD30" i="1"/>
  <c r="BD29" i="1"/>
  <c r="BD28" i="1"/>
  <c r="AJ31" i="4" s="1"/>
  <c r="BD27" i="1"/>
  <c r="BD26" i="1"/>
  <c r="BD22" i="1"/>
  <c r="BD21" i="1"/>
  <c r="BD20" i="1"/>
  <c r="BD19" i="1"/>
  <c r="BD18" i="1"/>
  <c r="BD17" i="1"/>
  <c r="BD16" i="1"/>
  <c r="AJ18" i="4" s="1"/>
  <c r="BD14" i="1"/>
  <c r="BD13" i="1"/>
  <c r="BD12" i="1"/>
  <c r="BD11" i="1"/>
  <c r="BD10" i="1"/>
  <c r="BD9" i="1"/>
  <c r="BD8" i="1"/>
  <c r="AJ8" i="4" s="1"/>
  <c r="AJ85" i="4" l="1"/>
  <c r="AJ70" i="4"/>
  <c r="AJ49" i="4"/>
  <c r="AJ116" i="4"/>
  <c r="AX117" i="1"/>
  <c r="AC125" i="4" s="1"/>
  <c r="AX116" i="1"/>
  <c r="AC124" i="4" s="1"/>
  <c r="AX115" i="1"/>
  <c r="AC123" i="4" s="1"/>
  <c r="AX114" i="1"/>
  <c r="AC122" i="4" s="1"/>
  <c r="AX113" i="1"/>
  <c r="AC121" i="4" s="1"/>
  <c r="AX112" i="1"/>
  <c r="AC120" i="4" s="1"/>
  <c r="AX111" i="1"/>
  <c r="AC119" i="4" s="1"/>
  <c r="AX110" i="1"/>
  <c r="AC118" i="4" s="1"/>
  <c r="AX109" i="1"/>
  <c r="AC117" i="4" s="1"/>
  <c r="AX108" i="1"/>
  <c r="AX107" i="1"/>
  <c r="AC114" i="4" s="1"/>
  <c r="AX106" i="1"/>
  <c r="AC113" i="4" s="1"/>
  <c r="AX105" i="1"/>
  <c r="AC112" i="4" s="1"/>
  <c r="AX104" i="1"/>
  <c r="AC111" i="4" s="1"/>
  <c r="AX103" i="1"/>
  <c r="AC110" i="4" s="1"/>
  <c r="AX102" i="1"/>
  <c r="AC109" i="4" s="1"/>
  <c r="AX101" i="1"/>
  <c r="AC108" i="4" s="1"/>
  <c r="AX100" i="1"/>
  <c r="AC107" i="4" s="1"/>
  <c r="AX99" i="1"/>
  <c r="AC106" i="4" s="1"/>
  <c r="AX98" i="1"/>
  <c r="AC105" i="4" s="1"/>
  <c r="AX97" i="1"/>
  <c r="AC104" i="4" s="1"/>
  <c r="AX96" i="1"/>
  <c r="AC103" i="4" s="1"/>
  <c r="AX95" i="1"/>
  <c r="AC102" i="4" s="1"/>
  <c r="AX94" i="1"/>
  <c r="AC101" i="4" s="1"/>
  <c r="AX93" i="1"/>
  <c r="AC100" i="4" s="1"/>
  <c r="AX92" i="1"/>
  <c r="AX91" i="1"/>
  <c r="AC98" i="4" s="1"/>
  <c r="AX90" i="1"/>
  <c r="AC97" i="4" s="1"/>
  <c r="AX89" i="1"/>
  <c r="AC96" i="4" s="1"/>
  <c r="AX88" i="1"/>
  <c r="AC95" i="4" s="1"/>
  <c r="AX87" i="1"/>
  <c r="AC94" i="4" s="1"/>
  <c r="AX86" i="1"/>
  <c r="AC93" i="4" s="1"/>
  <c r="AX85" i="1"/>
  <c r="AC92" i="4" s="1"/>
  <c r="AX84" i="1"/>
  <c r="AC91" i="4" s="1"/>
  <c r="AX83" i="1"/>
  <c r="AC90" i="4" s="1"/>
  <c r="AX82" i="1"/>
  <c r="AC89" i="4" s="1"/>
  <c r="AX81" i="1"/>
  <c r="AC88" i="4" s="1"/>
  <c r="AX80" i="1"/>
  <c r="AC87" i="4" s="1"/>
  <c r="AX79" i="1"/>
  <c r="AX78" i="1"/>
  <c r="AC84" i="4" s="1"/>
  <c r="AX77" i="1"/>
  <c r="AC83" i="4" s="1"/>
  <c r="AX76" i="1"/>
  <c r="AC82" i="4" s="1"/>
  <c r="AX75" i="1"/>
  <c r="AC81" i="4" s="1"/>
  <c r="AX74" i="1"/>
  <c r="AX73" i="1"/>
  <c r="AX72" i="1"/>
  <c r="AX71" i="1"/>
  <c r="AC77" i="4" s="1"/>
  <c r="AX70" i="1"/>
  <c r="AC76" i="4" s="1"/>
  <c r="AX69" i="1"/>
  <c r="AX68" i="1"/>
  <c r="AX67" i="1"/>
  <c r="AC73" i="4" s="1"/>
  <c r="AX66" i="1"/>
  <c r="AX65" i="1"/>
  <c r="AX63" i="1"/>
  <c r="AX62" i="1"/>
  <c r="AX61" i="1"/>
  <c r="AX60" i="1"/>
  <c r="AX59" i="1"/>
  <c r="AC64" i="4" s="1"/>
  <c r="AX58" i="1"/>
  <c r="AC63" i="4" s="1"/>
  <c r="AX57" i="1"/>
  <c r="AC62" i="4" s="1"/>
  <c r="AX56" i="1"/>
  <c r="AC61" i="4" s="1"/>
  <c r="AX55" i="1"/>
  <c r="AC60" i="4" s="1"/>
  <c r="AX54" i="1"/>
  <c r="AX53" i="1"/>
  <c r="AX52" i="1"/>
  <c r="AC57" i="4" s="1"/>
  <c r="AX51" i="1"/>
  <c r="AC56" i="4" s="1"/>
  <c r="AX50" i="1"/>
  <c r="AX49" i="1"/>
  <c r="AX48" i="1"/>
  <c r="AC53" i="4" s="1"/>
  <c r="AX47" i="1"/>
  <c r="AX46" i="1"/>
  <c r="AC51" i="4" s="1"/>
  <c r="AX45" i="1"/>
  <c r="AX44" i="1"/>
  <c r="AC48" i="4" s="1"/>
  <c r="AX43" i="1"/>
  <c r="AX42" i="1"/>
  <c r="AC46" i="4" s="1"/>
  <c r="AX41" i="1"/>
  <c r="AC45" i="4" s="1"/>
  <c r="AX40" i="1"/>
  <c r="AX39" i="1"/>
  <c r="AC43" i="4" s="1"/>
  <c r="AX38" i="1"/>
  <c r="AX37" i="1"/>
  <c r="AC41" i="4" s="1"/>
  <c r="AX36" i="1"/>
  <c r="AC40" i="4" s="1"/>
  <c r="AX35" i="1"/>
  <c r="AC39" i="4" s="1"/>
  <c r="AX34" i="1"/>
  <c r="AX33" i="1"/>
  <c r="AC37" i="4" s="1"/>
  <c r="AX32" i="1"/>
  <c r="AX31" i="1"/>
  <c r="AX30" i="1"/>
  <c r="AX29" i="1"/>
  <c r="AC33" i="4" s="1"/>
  <c r="AX28" i="1"/>
  <c r="AX27" i="1"/>
  <c r="AC30" i="4" s="1"/>
  <c r="AX26" i="1"/>
  <c r="AC29" i="4" s="1"/>
  <c r="AX25" i="1"/>
  <c r="AC28" i="4" s="1"/>
  <c r="AX24" i="1"/>
  <c r="AC27" i="4" s="1"/>
  <c r="AX23" i="1"/>
  <c r="AC26" i="4" s="1"/>
  <c r="AX22" i="1"/>
  <c r="AC25" i="4" s="1"/>
  <c r="AX21" i="1"/>
  <c r="AC24" i="4" s="1"/>
  <c r="AX20" i="1"/>
  <c r="AC23" i="4" s="1"/>
  <c r="AX19" i="1"/>
  <c r="AC22" i="4" s="1"/>
  <c r="AX18" i="1"/>
  <c r="AC21" i="4" s="1"/>
  <c r="AX17" i="1"/>
  <c r="AC20" i="4" s="1"/>
  <c r="AX16" i="1"/>
  <c r="AC19" i="4" s="1"/>
  <c r="AX15" i="1"/>
  <c r="AC17" i="4" s="1"/>
  <c r="AX14" i="1"/>
  <c r="AC16" i="4" s="1"/>
  <c r="AX13" i="1"/>
  <c r="AC15" i="4" s="1"/>
  <c r="AX12" i="1"/>
  <c r="AC14" i="4" s="1"/>
  <c r="AX11" i="1"/>
  <c r="AC13" i="4" s="1"/>
  <c r="AX10" i="1"/>
  <c r="AC12" i="4" s="1"/>
  <c r="AX9" i="1"/>
  <c r="AC11" i="4" s="1"/>
  <c r="AX8" i="1"/>
  <c r="Z124" i="4"/>
  <c r="Z123" i="4"/>
  <c r="Z122" i="4"/>
  <c r="Z121" i="4"/>
  <c r="Z120" i="4"/>
  <c r="Z119" i="4"/>
  <c r="Z118" i="4"/>
  <c r="Z117" i="4"/>
  <c r="Z115" i="4"/>
  <c r="Z114" i="4"/>
  <c r="Z113" i="4"/>
  <c r="Z112" i="4"/>
  <c r="Z111" i="4"/>
  <c r="Z110" i="4"/>
  <c r="Z109" i="4"/>
  <c r="Z108" i="4"/>
  <c r="Z107" i="4"/>
  <c r="Z106" i="4"/>
  <c r="Z105" i="4"/>
  <c r="Z104" i="4"/>
  <c r="Z103" i="4"/>
  <c r="Z102" i="4"/>
  <c r="Z101" i="4"/>
  <c r="Z100" i="4"/>
  <c r="Z99" i="4"/>
  <c r="Z98" i="4"/>
  <c r="Z97" i="4"/>
  <c r="Z96" i="4"/>
  <c r="Z95" i="4"/>
  <c r="Z94" i="4"/>
  <c r="Z93" i="4"/>
  <c r="Z92" i="4"/>
  <c r="Z91" i="4"/>
  <c r="Z90" i="4"/>
  <c r="Z89" i="4"/>
  <c r="Z88" i="4"/>
  <c r="Z87" i="4"/>
  <c r="Z86" i="4"/>
  <c r="Z84" i="4"/>
  <c r="Z83" i="4"/>
  <c r="Z82" i="4"/>
  <c r="Z81" i="4"/>
  <c r="Z80" i="4"/>
  <c r="Z79" i="4"/>
  <c r="Z78" i="4"/>
  <c r="Z77" i="4"/>
  <c r="Z76" i="4"/>
  <c r="Z75" i="4"/>
  <c r="Z74" i="4"/>
  <c r="Z73" i="4"/>
  <c r="Z72" i="4"/>
  <c r="Z71" i="4"/>
  <c r="Z68" i="4"/>
  <c r="Z67" i="4"/>
  <c r="Z66" i="4"/>
  <c r="Z65" i="4"/>
  <c r="Z64" i="4"/>
  <c r="Z63" i="4"/>
  <c r="Z62" i="4"/>
  <c r="Z61" i="4"/>
  <c r="Z60" i="4"/>
  <c r="Z59" i="4"/>
  <c r="Z58" i="4"/>
  <c r="Z57" i="4"/>
  <c r="Z56" i="4"/>
  <c r="Z55" i="4"/>
  <c r="Z54" i="4"/>
  <c r="Z52" i="4"/>
  <c r="Z51" i="4"/>
  <c r="Z48" i="4"/>
  <c r="Z47" i="4"/>
  <c r="Z46" i="4"/>
  <c r="Z45" i="4"/>
  <c r="Z44" i="4"/>
  <c r="Z43" i="4"/>
  <c r="Z42" i="4"/>
  <c r="Z41" i="4"/>
  <c r="Z40" i="4"/>
  <c r="Z39" i="4"/>
  <c r="Z38" i="4"/>
  <c r="Z37" i="4"/>
  <c r="Z36" i="4"/>
  <c r="Z35" i="4"/>
  <c r="Z34" i="4"/>
  <c r="Z33" i="4"/>
  <c r="Z32" i="4"/>
  <c r="Z30" i="4"/>
  <c r="Z29" i="4"/>
  <c r="Z28" i="4"/>
  <c r="Z27" i="4"/>
  <c r="Z26" i="4"/>
  <c r="Z25" i="4"/>
  <c r="Z24" i="4"/>
  <c r="Z23" i="4"/>
  <c r="Z22" i="4"/>
  <c r="Z21" i="4"/>
  <c r="Z20" i="4"/>
  <c r="Z19" i="4"/>
  <c r="Z17" i="4"/>
  <c r="Z16" i="4"/>
  <c r="Z15" i="4"/>
  <c r="Z14" i="4"/>
  <c r="Z13" i="4"/>
  <c r="Z12" i="4"/>
  <c r="Z11" i="4"/>
  <c r="Z10" i="4"/>
  <c r="Z125" i="4"/>
  <c r="P63" i="1" l="1"/>
  <c r="V63" i="1"/>
  <c r="O118" i="1" l="1"/>
  <c r="N118" i="1"/>
  <c r="M118" i="1"/>
  <c r="L118" i="1"/>
  <c r="J63" i="1" l="1"/>
  <c r="P125" i="4" l="1"/>
  <c r="R125" i="4" s="1"/>
  <c r="X125" i="4" s="1"/>
  <c r="P124" i="4"/>
  <c r="R124" i="4" s="1"/>
  <c r="X124" i="4" s="1"/>
  <c r="P123" i="4"/>
  <c r="R123" i="4" s="1"/>
  <c r="X123" i="4" s="1"/>
  <c r="P122" i="4"/>
  <c r="R122" i="4" s="1"/>
  <c r="X122" i="4" s="1"/>
  <c r="P121" i="4"/>
  <c r="R121" i="4" s="1"/>
  <c r="X121" i="4" s="1"/>
  <c r="P120" i="4"/>
  <c r="R120" i="4" s="1"/>
  <c r="X120" i="4" s="1"/>
  <c r="P119" i="4"/>
  <c r="R119" i="4" s="1"/>
  <c r="X119" i="4" s="1"/>
  <c r="P118" i="4"/>
  <c r="R118" i="4" s="1"/>
  <c r="X118" i="4" s="1"/>
  <c r="P117" i="4"/>
  <c r="R117" i="4" s="1"/>
  <c r="X117" i="4" s="1"/>
  <c r="P115" i="4"/>
  <c r="R115" i="4" s="1"/>
  <c r="X115" i="4" s="1"/>
  <c r="P114" i="4"/>
  <c r="R114" i="4" s="1"/>
  <c r="X114" i="4" s="1"/>
  <c r="P113" i="4"/>
  <c r="R113" i="4" s="1"/>
  <c r="X113" i="4" s="1"/>
  <c r="P112" i="4"/>
  <c r="R112" i="4" s="1"/>
  <c r="X112" i="4" s="1"/>
  <c r="P111" i="4"/>
  <c r="R111" i="4" s="1"/>
  <c r="X111" i="4" s="1"/>
  <c r="P110" i="4"/>
  <c r="R110" i="4" s="1"/>
  <c r="X110" i="4" s="1"/>
  <c r="P109" i="4"/>
  <c r="R109" i="4" s="1"/>
  <c r="X109" i="4" s="1"/>
  <c r="P108" i="4"/>
  <c r="R108" i="4" s="1"/>
  <c r="X108" i="4" s="1"/>
  <c r="P107" i="4"/>
  <c r="R107" i="4" s="1"/>
  <c r="X107" i="4" s="1"/>
  <c r="P106" i="4"/>
  <c r="R106" i="4" s="1"/>
  <c r="X106" i="4" s="1"/>
  <c r="P105" i="4"/>
  <c r="R105" i="4" s="1"/>
  <c r="X105" i="4" s="1"/>
  <c r="P104" i="4"/>
  <c r="R104" i="4" s="1"/>
  <c r="X104" i="4" s="1"/>
  <c r="P103" i="4"/>
  <c r="R103" i="4" s="1"/>
  <c r="X103" i="4" s="1"/>
  <c r="P102" i="4"/>
  <c r="R102" i="4" s="1"/>
  <c r="X102" i="4" s="1"/>
  <c r="P101" i="4"/>
  <c r="R101" i="4" s="1"/>
  <c r="X101" i="4" s="1"/>
  <c r="P100" i="4"/>
  <c r="R100" i="4" s="1"/>
  <c r="X100" i="4" s="1"/>
  <c r="P99" i="4"/>
  <c r="R99" i="4" s="1"/>
  <c r="X99" i="4" s="1"/>
  <c r="P98" i="4"/>
  <c r="R98" i="4" s="1"/>
  <c r="X98" i="4" s="1"/>
  <c r="P97" i="4"/>
  <c r="R97" i="4" s="1"/>
  <c r="X97" i="4" s="1"/>
  <c r="P96" i="4"/>
  <c r="R96" i="4" s="1"/>
  <c r="X96" i="4" s="1"/>
  <c r="P95" i="4"/>
  <c r="R95" i="4" s="1"/>
  <c r="X95" i="4" s="1"/>
  <c r="P94" i="4"/>
  <c r="R94" i="4" s="1"/>
  <c r="X94" i="4" s="1"/>
  <c r="P93" i="4"/>
  <c r="R93" i="4" s="1"/>
  <c r="X93" i="4" s="1"/>
  <c r="P92" i="4"/>
  <c r="R92" i="4" s="1"/>
  <c r="X92" i="4" s="1"/>
  <c r="P91" i="4"/>
  <c r="R91" i="4" s="1"/>
  <c r="X91" i="4" s="1"/>
  <c r="P90" i="4"/>
  <c r="R90" i="4" s="1"/>
  <c r="X90" i="4" s="1"/>
  <c r="P89" i="4"/>
  <c r="R89" i="4" s="1"/>
  <c r="X89" i="4" s="1"/>
  <c r="P88" i="4"/>
  <c r="R88" i="4" s="1"/>
  <c r="X88" i="4" s="1"/>
  <c r="P87" i="4"/>
  <c r="R87" i="4" s="1"/>
  <c r="X87" i="4" s="1"/>
  <c r="P86" i="4"/>
  <c r="R86" i="4" s="1"/>
  <c r="X86" i="4" s="1"/>
  <c r="P84" i="4"/>
  <c r="R84" i="4" s="1"/>
  <c r="X84" i="4" s="1"/>
  <c r="P83" i="4"/>
  <c r="R83" i="4" s="1"/>
  <c r="X83" i="4" s="1"/>
  <c r="P82" i="4"/>
  <c r="R82" i="4" s="1"/>
  <c r="X82" i="4" s="1"/>
  <c r="P81" i="4"/>
  <c r="R81" i="4" s="1"/>
  <c r="X81" i="4" s="1"/>
  <c r="P80" i="4"/>
  <c r="R80" i="4" s="1"/>
  <c r="X80" i="4" s="1"/>
  <c r="P79" i="4"/>
  <c r="R79" i="4" s="1"/>
  <c r="X79" i="4" s="1"/>
  <c r="P78" i="4"/>
  <c r="R78" i="4" s="1"/>
  <c r="X78" i="4" s="1"/>
  <c r="P77" i="4"/>
  <c r="R77" i="4" s="1"/>
  <c r="X77" i="4" s="1"/>
  <c r="P76" i="4"/>
  <c r="R76" i="4" s="1"/>
  <c r="X76" i="4" s="1"/>
  <c r="P75" i="4"/>
  <c r="R75" i="4" s="1"/>
  <c r="X75" i="4" s="1"/>
  <c r="P74" i="4"/>
  <c r="R74" i="4" s="1"/>
  <c r="X74" i="4" s="1"/>
  <c r="P73" i="4"/>
  <c r="R73" i="4" s="1"/>
  <c r="X73" i="4" s="1"/>
  <c r="P72" i="4"/>
  <c r="R72" i="4" s="1"/>
  <c r="X72" i="4" s="1"/>
  <c r="P71" i="4"/>
  <c r="R71" i="4" s="1"/>
  <c r="X71" i="4" s="1"/>
  <c r="P69" i="4"/>
  <c r="R69" i="4" s="1"/>
  <c r="X69" i="4" s="1"/>
  <c r="P68" i="4"/>
  <c r="R68" i="4" s="1"/>
  <c r="X68" i="4" s="1"/>
  <c r="P67" i="4"/>
  <c r="R67" i="4" s="1"/>
  <c r="X67" i="4" s="1"/>
  <c r="P66" i="4"/>
  <c r="R66" i="4" s="1"/>
  <c r="X66" i="4" s="1"/>
  <c r="P65" i="4"/>
  <c r="R65" i="4" s="1"/>
  <c r="X65" i="4" s="1"/>
  <c r="P64" i="4"/>
  <c r="R64" i="4" s="1"/>
  <c r="X64" i="4" s="1"/>
  <c r="P63" i="4"/>
  <c r="R63" i="4" s="1"/>
  <c r="X63" i="4" s="1"/>
  <c r="P62" i="4"/>
  <c r="R62" i="4" s="1"/>
  <c r="X62" i="4" s="1"/>
  <c r="P61" i="4"/>
  <c r="R61" i="4" s="1"/>
  <c r="X61" i="4" s="1"/>
  <c r="P60" i="4"/>
  <c r="R60" i="4" s="1"/>
  <c r="X60" i="4" s="1"/>
  <c r="P59" i="4"/>
  <c r="R59" i="4" s="1"/>
  <c r="X59" i="4" s="1"/>
  <c r="P58" i="4"/>
  <c r="R58" i="4" s="1"/>
  <c r="X58" i="4" s="1"/>
  <c r="P57" i="4"/>
  <c r="R57" i="4" s="1"/>
  <c r="X57" i="4" s="1"/>
  <c r="P56" i="4"/>
  <c r="R56" i="4" s="1"/>
  <c r="X56" i="4" s="1"/>
  <c r="P55" i="4"/>
  <c r="R55" i="4" s="1"/>
  <c r="X55" i="4" s="1"/>
  <c r="P54" i="4"/>
  <c r="R54" i="4" s="1"/>
  <c r="X54" i="4" s="1"/>
  <c r="P53" i="4"/>
  <c r="R53" i="4" s="1"/>
  <c r="X53" i="4" s="1"/>
  <c r="P52" i="4"/>
  <c r="R52" i="4" s="1"/>
  <c r="X52" i="4" s="1"/>
  <c r="P51" i="4"/>
  <c r="R51" i="4" s="1"/>
  <c r="X51" i="4" s="1"/>
  <c r="P50" i="4"/>
  <c r="R50" i="4" s="1"/>
  <c r="X50" i="4" s="1"/>
  <c r="P48" i="4"/>
  <c r="R48" i="4" s="1"/>
  <c r="X48" i="4" s="1"/>
  <c r="P47" i="4"/>
  <c r="R47" i="4" s="1"/>
  <c r="X47" i="4" s="1"/>
  <c r="P46" i="4"/>
  <c r="R46" i="4" s="1"/>
  <c r="X46" i="4" s="1"/>
  <c r="P45" i="4"/>
  <c r="R45" i="4" s="1"/>
  <c r="X45" i="4" s="1"/>
  <c r="P44" i="4"/>
  <c r="R44" i="4" s="1"/>
  <c r="X44" i="4" s="1"/>
  <c r="P43" i="4"/>
  <c r="R43" i="4" s="1"/>
  <c r="X43" i="4" s="1"/>
  <c r="P42" i="4"/>
  <c r="R42" i="4" s="1"/>
  <c r="X42" i="4" s="1"/>
  <c r="P41" i="4"/>
  <c r="R41" i="4" s="1"/>
  <c r="X41" i="4" s="1"/>
  <c r="P40" i="4"/>
  <c r="R40" i="4" s="1"/>
  <c r="X40" i="4" s="1"/>
  <c r="P39" i="4"/>
  <c r="R39" i="4" s="1"/>
  <c r="X39" i="4" s="1"/>
  <c r="P38" i="4"/>
  <c r="R38" i="4" s="1"/>
  <c r="X38" i="4" s="1"/>
  <c r="P37" i="4"/>
  <c r="R37" i="4" s="1"/>
  <c r="X37" i="4" s="1"/>
  <c r="P36" i="4"/>
  <c r="R36" i="4" s="1"/>
  <c r="X36" i="4" s="1"/>
  <c r="P35" i="4"/>
  <c r="R35" i="4" s="1"/>
  <c r="X35" i="4" s="1"/>
  <c r="P34" i="4"/>
  <c r="R34" i="4" s="1"/>
  <c r="X34" i="4" s="1"/>
  <c r="P33" i="4"/>
  <c r="R33" i="4" s="1"/>
  <c r="X33" i="4" s="1"/>
  <c r="P32" i="4"/>
  <c r="R32" i="4" s="1"/>
  <c r="X32" i="4" s="1"/>
  <c r="P30" i="4"/>
  <c r="R30" i="4" s="1"/>
  <c r="X30" i="4" s="1"/>
  <c r="P29" i="4"/>
  <c r="R29" i="4" s="1"/>
  <c r="X29" i="4" s="1"/>
  <c r="P28" i="4"/>
  <c r="R28" i="4" s="1"/>
  <c r="X28" i="4" s="1"/>
  <c r="P27" i="4"/>
  <c r="R27" i="4" s="1"/>
  <c r="X27" i="4" s="1"/>
  <c r="P26" i="4"/>
  <c r="R26" i="4" s="1"/>
  <c r="X26" i="4" s="1"/>
  <c r="P25" i="4"/>
  <c r="R25" i="4" s="1"/>
  <c r="X25" i="4" s="1"/>
  <c r="P24" i="4"/>
  <c r="R24" i="4" s="1"/>
  <c r="X24" i="4" s="1"/>
  <c r="P23" i="4"/>
  <c r="R23" i="4" s="1"/>
  <c r="X23" i="4" s="1"/>
  <c r="P22" i="4"/>
  <c r="R22" i="4" s="1"/>
  <c r="X22" i="4" s="1"/>
  <c r="P21" i="4"/>
  <c r="R21" i="4" s="1"/>
  <c r="X21" i="4" s="1"/>
  <c r="P20" i="4"/>
  <c r="R20" i="4" s="1"/>
  <c r="X20" i="4" s="1"/>
  <c r="P19" i="4"/>
  <c r="R19" i="4" s="1"/>
  <c r="X19" i="4" s="1"/>
  <c r="P17" i="4"/>
  <c r="R17" i="4" s="1"/>
  <c r="X17" i="4" s="1"/>
  <c r="P16" i="4"/>
  <c r="R16" i="4" s="1"/>
  <c r="X16" i="4" s="1"/>
  <c r="P15" i="4"/>
  <c r="R15" i="4" s="1"/>
  <c r="X15" i="4" s="1"/>
  <c r="P14" i="4"/>
  <c r="R14" i="4" s="1"/>
  <c r="X14" i="4" s="1"/>
  <c r="P13" i="4"/>
  <c r="R13" i="4" s="1"/>
  <c r="X13" i="4" s="1"/>
  <c r="P12" i="4"/>
  <c r="R12" i="4" s="1"/>
  <c r="X12" i="4" s="1"/>
  <c r="P11" i="4"/>
  <c r="R11" i="4" s="1"/>
  <c r="X11" i="4" s="1"/>
  <c r="P10" i="4"/>
  <c r="R10" i="4" s="1"/>
  <c r="X10" i="4" s="1"/>
  <c r="P9" i="4"/>
  <c r="R9" i="4" s="1"/>
  <c r="X9" i="4" s="1"/>
  <c r="P126" i="4" l="1"/>
  <c r="AP126" i="4"/>
  <c r="AJ126" i="4"/>
  <c r="M125" i="4"/>
  <c r="M124" i="4"/>
  <c r="M123" i="4"/>
  <c r="M122" i="4"/>
  <c r="M121" i="4"/>
  <c r="M120" i="4"/>
  <c r="M119" i="4"/>
  <c r="M118" i="4"/>
  <c r="M117" i="4"/>
  <c r="M114" i="4"/>
  <c r="M113" i="4"/>
  <c r="M112" i="4"/>
  <c r="M111" i="4"/>
  <c r="M110" i="4"/>
  <c r="M109" i="4"/>
  <c r="M108" i="4"/>
  <c r="M107" i="4"/>
  <c r="M106" i="4"/>
  <c r="M105" i="4"/>
  <c r="M104" i="4"/>
  <c r="M103" i="4"/>
  <c r="M102" i="4"/>
  <c r="M101" i="4"/>
  <c r="M100" i="4"/>
  <c r="M99" i="4"/>
  <c r="M98" i="4"/>
  <c r="M97" i="4"/>
  <c r="M96" i="4"/>
  <c r="M95" i="4"/>
  <c r="M94" i="4"/>
  <c r="M93" i="4"/>
  <c r="M92" i="4"/>
  <c r="M91" i="4"/>
  <c r="M90" i="4"/>
  <c r="M89" i="4"/>
  <c r="M88" i="4"/>
  <c r="M87" i="4"/>
  <c r="M86" i="4"/>
  <c r="M84" i="4"/>
  <c r="M83" i="4"/>
  <c r="M82" i="4"/>
  <c r="M81" i="4"/>
  <c r="M80" i="4"/>
  <c r="M79" i="4"/>
  <c r="M78" i="4"/>
  <c r="M77" i="4"/>
  <c r="M75" i="4"/>
  <c r="M74" i="4"/>
  <c r="M73" i="4"/>
  <c r="M72" i="4"/>
  <c r="M71" i="4"/>
  <c r="O125" i="4"/>
  <c r="W125" i="4" s="1"/>
  <c r="O124" i="4"/>
  <c r="W124" i="4" s="1"/>
  <c r="O123" i="4"/>
  <c r="W123" i="4" s="1"/>
  <c r="O122" i="4"/>
  <c r="W122" i="4" s="1"/>
  <c r="O121" i="4"/>
  <c r="W121" i="4" s="1"/>
  <c r="O120" i="4"/>
  <c r="W120" i="4" s="1"/>
  <c r="O119" i="4"/>
  <c r="W119" i="4" s="1"/>
  <c r="O118" i="4"/>
  <c r="W118" i="4" s="1"/>
  <c r="O117" i="4"/>
  <c r="W117" i="4" s="1"/>
  <c r="O114" i="4"/>
  <c r="W114" i="4" s="1"/>
  <c r="O113" i="4"/>
  <c r="W113" i="4" s="1"/>
  <c r="O112" i="4"/>
  <c r="W112" i="4" s="1"/>
  <c r="O111" i="4"/>
  <c r="W111" i="4" s="1"/>
  <c r="O110" i="4"/>
  <c r="W110" i="4" s="1"/>
  <c r="O109" i="4"/>
  <c r="W109" i="4" s="1"/>
  <c r="O108" i="4"/>
  <c r="W108" i="4" s="1"/>
  <c r="O107" i="4"/>
  <c r="W107" i="4" s="1"/>
  <c r="O106" i="4"/>
  <c r="W106" i="4" s="1"/>
  <c r="O105" i="4"/>
  <c r="W105" i="4" s="1"/>
  <c r="O104" i="4"/>
  <c r="W104" i="4" s="1"/>
  <c r="O103" i="4"/>
  <c r="W103" i="4" s="1"/>
  <c r="O102" i="4"/>
  <c r="W102" i="4" s="1"/>
  <c r="O101" i="4"/>
  <c r="W101" i="4" s="1"/>
  <c r="O100" i="4"/>
  <c r="W100" i="4" s="1"/>
  <c r="O99" i="4"/>
  <c r="W99" i="4" s="1"/>
  <c r="O98" i="4"/>
  <c r="W98" i="4" s="1"/>
  <c r="O97" i="4"/>
  <c r="W97" i="4" s="1"/>
  <c r="O96" i="4"/>
  <c r="W96" i="4" s="1"/>
  <c r="O95" i="4"/>
  <c r="W95" i="4" s="1"/>
  <c r="O94" i="4"/>
  <c r="W94" i="4" s="1"/>
  <c r="O93" i="4"/>
  <c r="W93" i="4" s="1"/>
  <c r="O92" i="4"/>
  <c r="W92" i="4" s="1"/>
  <c r="O91" i="4"/>
  <c r="W91" i="4" s="1"/>
  <c r="O90" i="4"/>
  <c r="W90" i="4" s="1"/>
  <c r="O89" i="4"/>
  <c r="W89" i="4" s="1"/>
  <c r="O88" i="4"/>
  <c r="W88" i="4" s="1"/>
  <c r="O87" i="4"/>
  <c r="W87" i="4" s="1"/>
  <c r="O86" i="4"/>
  <c r="W86" i="4" s="1"/>
  <c r="O84" i="4"/>
  <c r="W84" i="4" s="1"/>
  <c r="O83" i="4"/>
  <c r="W83" i="4" s="1"/>
  <c r="O82" i="4"/>
  <c r="W82" i="4" s="1"/>
  <c r="O81" i="4"/>
  <c r="W81" i="4" s="1"/>
  <c r="O80" i="4"/>
  <c r="W80" i="4" s="1"/>
  <c r="O79" i="4"/>
  <c r="W79" i="4" s="1"/>
  <c r="O78" i="4"/>
  <c r="W78" i="4" s="1"/>
  <c r="O77" i="4"/>
  <c r="W77" i="4" s="1"/>
  <c r="O75" i="4"/>
  <c r="W75" i="4" s="1"/>
  <c r="O74" i="4"/>
  <c r="W74" i="4" s="1"/>
  <c r="O73" i="4"/>
  <c r="W73" i="4" s="1"/>
  <c r="O72" i="4"/>
  <c r="W72" i="4" s="1"/>
  <c r="O71" i="4"/>
  <c r="W71" i="4" s="1"/>
  <c r="M69" i="4"/>
  <c r="O69" i="4" s="1"/>
  <c r="W69" i="4" s="1"/>
  <c r="M68" i="4"/>
  <c r="O68" i="4" s="1"/>
  <c r="W68" i="4" s="1"/>
  <c r="M67" i="4"/>
  <c r="O67" i="4" s="1"/>
  <c r="W67" i="4" s="1"/>
  <c r="M66" i="4"/>
  <c r="O66" i="4" s="1"/>
  <c r="W66" i="4" s="1"/>
  <c r="M65" i="4"/>
  <c r="O65" i="4" s="1"/>
  <c r="W65" i="4" s="1"/>
  <c r="M64" i="4"/>
  <c r="O64" i="4" s="1"/>
  <c r="W64" i="4" s="1"/>
  <c r="M63" i="4"/>
  <c r="O63" i="4" s="1"/>
  <c r="W63" i="4" s="1"/>
  <c r="M62" i="4"/>
  <c r="O62" i="4" s="1"/>
  <c r="W62" i="4" s="1"/>
  <c r="M61" i="4"/>
  <c r="O61" i="4" s="1"/>
  <c r="W61" i="4" s="1"/>
  <c r="M59" i="4"/>
  <c r="O59" i="4" s="1"/>
  <c r="W59" i="4" s="1"/>
  <c r="M58" i="4"/>
  <c r="O58" i="4" s="1"/>
  <c r="W58" i="4" s="1"/>
  <c r="M57" i="4"/>
  <c r="O57" i="4" s="1"/>
  <c r="W57" i="4" s="1"/>
  <c r="M55" i="4"/>
  <c r="O55" i="4" s="1"/>
  <c r="W55" i="4" s="1"/>
  <c r="M54" i="4"/>
  <c r="O54" i="4" s="1"/>
  <c r="W54" i="4" s="1"/>
  <c r="M53" i="4"/>
  <c r="O53" i="4" s="1"/>
  <c r="W53" i="4" s="1"/>
  <c r="M52" i="4"/>
  <c r="O52" i="4" s="1"/>
  <c r="W52" i="4" s="1"/>
  <c r="M51" i="4"/>
  <c r="O51" i="4" s="1"/>
  <c r="W51" i="4" s="1"/>
  <c r="M50" i="4"/>
  <c r="O50" i="4" s="1"/>
  <c r="W50" i="4" s="1"/>
  <c r="M48" i="4"/>
  <c r="O48" i="4" s="1"/>
  <c r="W48" i="4" s="1"/>
  <c r="M47" i="4"/>
  <c r="O47" i="4" s="1"/>
  <c r="W47" i="4" s="1"/>
  <c r="M46" i="4"/>
  <c r="O46" i="4" s="1"/>
  <c r="W46" i="4" s="1"/>
  <c r="M45" i="4"/>
  <c r="O45" i="4" s="1"/>
  <c r="W45" i="4" s="1"/>
  <c r="M44" i="4"/>
  <c r="O44" i="4" s="1"/>
  <c r="W44" i="4" s="1"/>
  <c r="M43" i="4"/>
  <c r="O43" i="4" s="1"/>
  <c r="W43" i="4" s="1"/>
  <c r="M42" i="4"/>
  <c r="O42" i="4" s="1"/>
  <c r="W42" i="4" s="1"/>
  <c r="M41" i="4"/>
  <c r="O41" i="4" s="1"/>
  <c r="W41" i="4" s="1"/>
  <c r="M40" i="4"/>
  <c r="O40" i="4" s="1"/>
  <c r="W40" i="4" s="1"/>
  <c r="M39" i="4"/>
  <c r="O39" i="4" s="1"/>
  <c r="W39" i="4" s="1"/>
  <c r="M38" i="4"/>
  <c r="O38" i="4" s="1"/>
  <c r="W38" i="4" s="1"/>
  <c r="M37" i="4"/>
  <c r="O37" i="4" s="1"/>
  <c r="W37" i="4" s="1"/>
  <c r="M35" i="4"/>
  <c r="O35" i="4" s="1"/>
  <c r="W35" i="4" s="1"/>
  <c r="M34" i="4"/>
  <c r="O34" i="4" s="1"/>
  <c r="W34" i="4" s="1"/>
  <c r="M33" i="4"/>
  <c r="O33" i="4" s="1"/>
  <c r="W33" i="4" s="1"/>
  <c r="M32" i="4"/>
  <c r="O32" i="4" s="1"/>
  <c r="W32" i="4" s="1"/>
  <c r="M30" i="4"/>
  <c r="O30" i="4" s="1"/>
  <c r="W30" i="4" s="1"/>
  <c r="M29" i="4"/>
  <c r="O29" i="4" s="1"/>
  <c r="W29" i="4" s="1"/>
  <c r="M28" i="4"/>
  <c r="O28" i="4" s="1"/>
  <c r="W28" i="4" s="1"/>
  <c r="M27" i="4"/>
  <c r="O27" i="4" s="1"/>
  <c r="W27" i="4" s="1"/>
  <c r="M26" i="4"/>
  <c r="O26" i="4" s="1"/>
  <c r="W26" i="4" s="1"/>
  <c r="M25" i="4"/>
  <c r="O25" i="4" s="1"/>
  <c r="W25" i="4" s="1"/>
  <c r="M24" i="4"/>
  <c r="O24" i="4" s="1"/>
  <c r="W24" i="4" s="1"/>
  <c r="M23" i="4"/>
  <c r="O23" i="4" s="1"/>
  <c r="W23" i="4" s="1"/>
  <c r="M22" i="4"/>
  <c r="O22" i="4" s="1"/>
  <c r="W22" i="4" s="1"/>
  <c r="M20" i="4"/>
  <c r="O20" i="4" s="1"/>
  <c r="W20" i="4" s="1"/>
  <c r="M19" i="4"/>
  <c r="O19" i="4" s="1"/>
  <c r="W19" i="4" s="1"/>
  <c r="M16" i="4"/>
  <c r="O16" i="4" s="1"/>
  <c r="W16" i="4" s="1"/>
  <c r="M15" i="4"/>
  <c r="O15" i="4" s="1"/>
  <c r="W15" i="4" s="1"/>
  <c r="M14" i="4"/>
  <c r="O14" i="4" s="1"/>
  <c r="W14" i="4" s="1"/>
  <c r="M13" i="4"/>
  <c r="O13" i="4" s="1"/>
  <c r="W13" i="4" s="1"/>
  <c r="M12" i="4"/>
  <c r="O12" i="4" s="1"/>
  <c r="W12" i="4" s="1"/>
  <c r="M11" i="4"/>
  <c r="O11" i="4" s="1"/>
  <c r="W11" i="4" s="1"/>
  <c r="M10" i="4"/>
  <c r="O10" i="4" s="1"/>
  <c r="W10" i="4" s="1"/>
  <c r="M9" i="4"/>
  <c r="M116" i="4"/>
  <c r="O116" i="4" s="1"/>
  <c r="W116" i="4" s="1"/>
  <c r="M70" i="4"/>
  <c r="O70" i="4" s="1"/>
  <c r="W70" i="4" s="1"/>
  <c r="M49" i="4"/>
  <c r="O49" i="4" s="1"/>
  <c r="W49" i="4" s="1"/>
  <c r="M31" i="4"/>
  <c r="O31" i="4" s="1"/>
  <c r="W31" i="4" s="1"/>
  <c r="M18" i="4"/>
  <c r="O18" i="4" s="1"/>
  <c r="W18" i="4" s="1"/>
  <c r="M8" i="4"/>
  <c r="O8" i="4" s="1"/>
  <c r="W8" i="4" s="1"/>
  <c r="AR125" i="4"/>
  <c r="AV125" i="4" s="1"/>
  <c r="AR124" i="4"/>
  <c r="AR115" i="4"/>
  <c r="AV115" i="4" s="1"/>
  <c r="AR87" i="4"/>
  <c r="AV87" i="4" s="1"/>
  <c r="AR82" i="4"/>
  <c r="AV82" i="4" s="1"/>
  <c r="AR45" i="4"/>
  <c r="AV45" i="4" s="1"/>
  <c r="AR44" i="4"/>
  <c r="AV44" i="4" s="1"/>
  <c r="AR43" i="4"/>
  <c r="AR42" i="4"/>
  <c r="AR40" i="4"/>
  <c r="AV40" i="4" s="1"/>
  <c r="AW40" i="4" s="1"/>
  <c r="AR37" i="4"/>
  <c r="AV37" i="4" s="1"/>
  <c r="AP7" i="4"/>
  <c r="AO125" i="4"/>
  <c r="AU125" i="4" s="1"/>
  <c r="AO124" i="4"/>
  <c r="AO122" i="4"/>
  <c r="AO121" i="4"/>
  <c r="AO120" i="4"/>
  <c r="AO119" i="4"/>
  <c r="AO118" i="4"/>
  <c r="AO117" i="4"/>
  <c r="AO115" i="4"/>
  <c r="AU115" i="4" s="1"/>
  <c r="AO114" i="4"/>
  <c r="AO113" i="4"/>
  <c r="AO112" i="4"/>
  <c r="AO111" i="4"/>
  <c r="AO110" i="4"/>
  <c r="AO109" i="4"/>
  <c r="AO108" i="4"/>
  <c r="AO107" i="4"/>
  <c r="AO106" i="4"/>
  <c r="AO105" i="4"/>
  <c r="AO104" i="4"/>
  <c r="AO103" i="4"/>
  <c r="AO102" i="4"/>
  <c r="AO101" i="4"/>
  <c r="AO100" i="4"/>
  <c r="AO99" i="4"/>
  <c r="AO98" i="4"/>
  <c r="AO96" i="4"/>
  <c r="AO95" i="4"/>
  <c r="AO94" i="4"/>
  <c r="AO93" i="4"/>
  <c r="AO91" i="4"/>
  <c r="AO90" i="4"/>
  <c r="AO89" i="4"/>
  <c r="AO88" i="4"/>
  <c r="AO87" i="4"/>
  <c r="AU87" i="4" s="1"/>
  <c r="AO86" i="4"/>
  <c r="AO84" i="4"/>
  <c r="AO83" i="4"/>
  <c r="AO82" i="4"/>
  <c r="AU82" i="4" s="1"/>
  <c r="AO80" i="4"/>
  <c r="AO79" i="4"/>
  <c r="AO78" i="4"/>
  <c r="AO76" i="4"/>
  <c r="AO75" i="4"/>
  <c r="AO74" i="4"/>
  <c r="AO73" i="4"/>
  <c r="AO72" i="4"/>
  <c r="AO71" i="4"/>
  <c r="AO68" i="4"/>
  <c r="AO67" i="4"/>
  <c r="AO66" i="4"/>
  <c r="AO65" i="4"/>
  <c r="AO64" i="4"/>
  <c r="AO58" i="4"/>
  <c r="AO57" i="4"/>
  <c r="AO56" i="4"/>
  <c r="AO55" i="4"/>
  <c r="AO54" i="4"/>
  <c r="AO53" i="4"/>
  <c r="AO52" i="4"/>
  <c r="AO51" i="4"/>
  <c r="AO50" i="4"/>
  <c r="AO48" i="4"/>
  <c r="AO47" i="4"/>
  <c r="AO46" i="4"/>
  <c r="AO45" i="4"/>
  <c r="AU45" i="4" s="1"/>
  <c r="AO44" i="4"/>
  <c r="AU44" i="4" s="1"/>
  <c r="AO43" i="4"/>
  <c r="AO42" i="4"/>
  <c r="AO40" i="4"/>
  <c r="AO37" i="4"/>
  <c r="AU37" i="4" s="1"/>
  <c r="AO36" i="4"/>
  <c r="AO35" i="4"/>
  <c r="AO34" i="4"/>
  <c r="AO33" i="4"/>
  <c r="AO32" i="4"/>
  <c r="AO30" i="4"/>
  <c r="AO29" i="4"/>
  <c r="AO25" i="4"/>
  <c r="AO24" i="4"/>
  <c r="AO23" i="4"/>
  <c r="AO22" i="4"/>
  <c r="AO21" i="4"/>
  <c r="AO20" i="4"/>
  <c r="AO19" i="4"/>
  <c r="AO16" i="4"/>
  <c r="AO15" i="4"/>
  <c r="AO14" i="4"/>
  <c r="AO13" i="4"/>
  <c r="AO12" i="4"/>
  <c r="AO11" i="4"/>
  <c r="AO10" i="4"/>
  <c r="AR68" i="4"/>
  <c r="AV68" i="4" s="1"/>
  <c r="AU68" i="4"/>
  <c r="AC68" i="4"/>
  <c r="J68" i="4"/>
  <c r="G68" i="4"/>
  <c r="D68" i="4"/>
  <c r="O9" i="4" l="1"/>
  <c r="W9" i="4" s="1"/>
  <c r="P116" i="4"/>
  <c r="R116" i="4" s="1"/>
  <c r="X116" i="4" s="1"/>
  <c r="P85" i="4"/>
  <c r="R85" i="4" s="1"/>
  <c r="X85" i="4" s="1"/>
  <c r="M85" i="4"/>
  <c r="O85" i="4" s="1"/>
  <c r="W85" i="4" s="1"/>
  <c r="P70" i="4"/>
  <c r="R70" i="4" s="1"/>
  <c r="X70" i="4" s="1"/>
  <c r="P49" i="4"/>
  <c r="R49" i="4" s="1"/>
  <c r="X49" i="4" s="1"/>
  <c r="P31" i="4"/>
  <c r="R31" i="4" s="1"/>
  <c r="X31" i="4" s="1"/>
  <c r="P18" i="4"/>
  <c r="R18" i="4" s="1"/>
  <c r="X18" i="4" s="1"/>
  <c r="P8" i="4"/>
  <c r="R8" i="4" s="1"/>
  <c r="X8" i="4" s="1"/>
  <c r="P7" i="4"/>
  <c r="R7" i="4" s="1"/>
  <c r="X7" i="4" s="1"/>
  <c r="O7" i="4"/>
  <c r="W7" i="4" s="1"/>
  <c r="AD119" i="1"/>
  <c r="AB118" i="1"/>
  <c r="Z118" i="1"/>
  <c r="X118" i="1"/>
  <c r="W118" i="1"/>
  <c r="AL119" i="1" l="1"/>
  <c r="AJ118" i="1"/>
  <c r="AH118" i="1"/>
  <c r="AF118" i="1"/>
  <c r="AE118" i="1"/>
  <c r="A118" i="1"/>
  <c r="J28" i="1" l="1"/>
  <c r="BD119" i="1"/>
  <c r="AC86" i="4" l="1"/>
  <c r="AC80" i="4"/>
  <c r="AC79" i="4"/>
  <c r="AC78" i="4"/>
  <c r="AC75" i="4"/>
  <c r="AC74" i="4"/>
  <c r="AC72" i="4"/>
  <c r="AC71" i="4"/>
  <c r="AC67" i="4"/>
  <c r="AC66" i="4"/>
  <c r="AC65" i="4"/>
  <c r="AC59" i="4"/>
  <c r="AC58" i="4"/>
  <c r="AC55" i="4"/>
  <c r="AC54" i="4"/>
  <c r="AC52" i="4"/>
  <c r="AC50" i="4"/>
  <c r="AC47" i="4"/>
  <c r="AC44" i="4"/>
  <c r="AC42" i="4"/>
  <c r="AC38" i="4"/>
  <c r="AC35" i="4"/>
  <c r="AC34" i="4"/>
  <c r="AC32" i="4"/>
  <c r="AC7" i="4" s="1"/>
  <c r="AS118" i="1"/>
  <c r="AX119" i="1"/>
  <c r="Z85" i="4"/>
  <c r="Z70" i="4"/>
  <c r="AZ69" i="4"/>
  <c r="Z50" i="4"/>
  <c r="Z31" i="4"/>
  <c r="AC116" i="4"/>
  <c r="Z116" i="4"/>
  <c r="AC85" i="4"/>
  <c r="AC70" i="4"/>
  <c r="AC49" i="4"/>
  <c r="AC31" i="4"/>
  <c r="AC8" i="4"/>
  <c r="AR119" i="1"/>
  <c r="AM118" i="1"/>
  <c r="AC18" i="4"/>
  <c r="Z18" i="4"/>
  <c r="Z49" i="4" l="1"/>
  <c r="Z126" i="4"/>
  <c r="Z129" i="4" s="1"/>
  <c r="AC126" i="4"/>
  <c r="AC129" i="4" s="1"/>
  <c r="AE115" i="4" s="1"/>
  <c r="Z8" i="4"/>
  <c r="AB7" i="4"/>
  <c r="AG7" i="4" s="1"/>
  <c r="AB124" i="4" l="1"/>
  <c r="AB8" i="4"/>
  <c r="AG8" i="4" s="1"/>
  <c r="AB114" i="4"/>
  <c r="AB123" i="4"/>
  <c r="AB122" i="4"/>
  <c r="AB121" i="4"/>
  <c r="AB120" i="4"/>
  <c r="AB119" i="4"/>
  <c r="AB118" i="4"/>
  <c r="AB117" i="4"/>
  <c r="AB116" i="4"/>
  <c r="AB115" i="4"/>
  <c r="AB113" i="4"/>
  <c r="AB112" i="4"/>
  <c r="AB111" i="4"/>
  <c r="AB110" i="4"/>
  <c r="AB109" i="4"/>
  <c r="AB108" i="4"/>
  <c r="AB107" i="4"/>
  <c r="AB106" i="4"/>
  <c r="AB105" i="4"/>
  <c r="AB104" i="4"/>
  <c r="AB103" i="4"/>
  <c r="AB102" i="4"/>
  <c r="AB101" i="4"/>
  <c r="AB100" i="4"/>
  <c r="AB99" i="4"/>
  <c r="AB98" i="4"/>
  <c r="AB97" i="4"/>
  <c r="AB96" i="4"/>
  <c r="AB95" i="4"/>
  <c r="AB94" i="4"/>
  <c r="AB93" i="4"/>
  <c r="AB92" i="4"/>
  <c r="AB91" i="4"/>
  <c r="AB90" i="4"/>
  <c r="AB89" i="4"/>
  <c r="AB88" i="4"/>
  <c r="AB87" i="4"/>
  <c r="AB86" i="4"/>
  <c r="AG86" i="4" s="1"/>
  <c r="AB85" i="4"/>
  <c r="AB84" i="4"/>
  <c r="AB83" i="4"/>
  <c r="AB82" i="4"/>
  <c r="AB81" i="4"/>
  <c r="AB80" i="4"/>
  <c r="AB79" i="4"/>
  <c r="AB78" i="4"/>
  <c r="AB77" i="4"/>
  <c r="AB76" i="4"/>
  <c r="AB75" i="4"/>
  <c r="AB74" i="4"/>
  <c r="AB73" i="4"/>
  <c r="AB72" i="4"/>
  <c r="AB71" i="4"/>
  <c r="AG71" i="4" s="1"/>
  <c r="AB70" i="4"/>
  <c r="AB69" i="4"/>
  <c r="AB68" i="4"/>
  <c r="AB67" i="4"/>
  <c r="AB66" i="4"/>
  <c r="AB65" i="4"/>
  <c r="AB64" i="4"/>
  <c r="AB63" i="4"/>
  <c r="AB62" i="4"/>
  <c r="AB61" i="4"/>
  <c r="AB60" i="4"/>
  <c r="AB59" i="4"/>
  <c r="AB58" i="4"/>
  <c r="AB57" i="4"/>
  <c r="AB56" i="4"/>
  <c r="AB55" i="4"/>
  <c r="AB54" i="4"/>
  <c r="AB53" i="4"/>
  <c r="AB52" i="4"/>
  <c r="AB51" i="4"/>
  <c r="AB50" i="4"/>
  <c r="AG50" i="4" s="1"/>
  <c r="AB48" i="4"/>
  <c r="AB47" i="4"/>
  <c r="AB46" i="4"/>
  <c r="AB45" i="4"/>
  <c r="AB44" i="4"/>
  <c r="AB43" i="4"/>
  <c r="AB42" i="4"/>
  <c r="AB41" i="4"/>
  <c r="AB40" i="4"/>
  <c r="AB39" i="4"/>
  <c r="AB38" i="4"/>
  <c r="AB37" i="4"/>
  <c r="AB36" i="4"/>
  <c r="AB35" i="4"/>
  <c r="AB34" i="4"/>
  <c r="AB33" i="4"/>
  <c r="AB32" i="4"/>
  <c r="AG32" i="4" s="1"/>
  <c r="AB31" i="4"/>
  <c r="AB30" i="4"/>
  <c r="AB29" i="4"/>
  <c r="AB28" i="4"/>
  <c r="AB27" i="4"/>
  <c r="AB26" i="4"/>
  <c r="AB25" i="4"/>
  <c r="AB24" i="4"/>
  <c r="AB23" i="4"/>
  <c r="AB22" i="4"/>
  <c r="AB21" i="4"/>
  <c r="AB20" i="4"/>
  <c r="AB19" i="4"/>
  <c r="AB18" i="4"/>
  <c r="AB17" i="4"/>
  <c r="AB16" i="4"/>
  <c r="AB15" i="4"/>
  <c r="AB14" i="4"/>
  <c r="AB13" i="4"/>
  <c r="AB12" i="4"/>
  <c r="AB11" i="4"/>
  <c r="AB10" i="4"/>
  <c r="AB125" i="4"/>
  <c r="AB49" i="4"/>
  <c r="AE69" i="4"/>
  <c r="AE117" i="4"/>
  <c r="AH117" i="4" s="1"/>
  <c r="AE118" i="4"/>
  <c r="AH118" i="4" s="1"/>
  <c r="AE119" i="4"/>
  <c r="AH119" i="4" s="1"/>
  <c r="AE120" i="4"/>
  <c r="AH120" i="4" s="1"/>
  <c r="AE121" i="4"/>
  <c r="AH121" i="4" s="1"/>
  <c r="AE87" i="4"/>
  <c r="AH87" i="4" s="1"/>
  <c r="AE88" i="4"/>
  <c r="AH88" i="4" s="1"/>
  <c r="AE89" i="4"/>
  <c r="AH89" i="4" s="1"/>
  <c r="AE90" i="4"/>
  <c r="AH90" i="4" s="1"/>
  <c r="AE91" i="4"/>
  <c r="AH91" i="4" s="1"/>
  <c r="AE97" i="4"/>
  <c r="AH97" i="4" s="1"/>
  <c r="AE100" i="4"/>
  <c r="AH100" i="4" s="1"/>
  <c r="AE101" i="4"/>
  <c r="AH101" i="4" s="1"/>
  <c r="AE102" i="4"/>
  <c r="AH102" i="4" s="1"/>
  <c r="AE103" i="4"/>
  <c r="AH103" i="4" s="1"/>
  <c r="AE105" i="4"/>
  <c r="AH105" i="4" s="1"/>
  <c r="AE107" i="4"/>
  <c r="AH107" i="4" s="1"/>
  <c r="AE108" i="4"/>
  <c r="AH108" i="4" s="1"/>
  <c r="AE109" i="4"/>
  <c r="AH109" i="4" s="1"/>
  <c r="AE114" i="4"/>
  <c r="AH114" i="4" s="1"/>
  <c r="AE73" i="4"/>
  <c r="AH73" i="4" s="1"/>
  <c r="AE76" i="4"/>
  <c r="AH76" i="4" s="1"/>
  <c r="AE77" i="4"/>
  <c r="AH77" i="4" s="1"/>
  <c r="AE81" i="4"/>
  <c r="AH81" i="4" s="1"/>
  <c r="AE82" i="4"/>
  <c r="AH82" i="4" s="1"/>
  <c r="AE83" i="4"/>
  <c r="AH83" i="4" s="1"/>
  <c r="AE84" i="4"/>
  <c r="AH84" i="4" s="1"/>
  <c r="AE74" i="4"/>
  <c r="AH74" i="4" s="1"/>
  <c r="AE51" i="4"/>
  <c r="AH51" i="4" s="1"/>
  <c r="AE53" i="4"/>
  <c r="AH53" i="4" s="1"/>
  <c r="AE56" i="4"/>
  <c r="AH56" i="4" s="1"/>
  <c r="AE57" i="4"/>
  <c r="AH57" i="4" s="1"/>
  <c r="AE60" i="4"/>
  <c r="AH60" i="4" s="1"/>
  <c r="AE61" i="4"/>
  <c r="AH61" i="4" s="1"/>
  <c r="AE62" i="4"/>
  <c r="AH62" i="4" s="1"/>
  <c r="AE64" i="4"/>
  <c r="AH64" i="4" s="1"/>
  <c r="AE52" i="4"/>
  <c r="AH52" i="4" s="1"/>
  <c r="AE33" i="4"/>
  <c r="AH33" i="4" s="1"/>
  <c r="AE37" i="4"/>
  <c r="AH37" i="4" s="1"/>
  <c r="AE39" i="4"/>
  <c r="AH39" i="4" s="1"/>
  <c r="AE40" i="4"/>
  <c r="AH40" i="4" s="1"/>
  <c r="AE41" i="4"/>
  <c r="AH41" i="4" s="1"/>
  <c r="AE43" i="4"/>
  <c r="AH43" i="4" s="1"/>
  <c r="AE45" i="4"/>
  <c r="AH45" i="4" s="1"/>
  <c r="AE46" i="4"/>
  <c r="AH46" i="4" s="1"/>
  <c r="AE48" i="4"/>
  <c r="AH48" i="4" s="1"/>
  <c r="AE19" i="4"/>
  <c r="AH19" i="4" s="1"/>
  <c r="AE20" i="4"/>
  <c r="AH20" i="4" s="1"/>
  <c r="AE21" i="4"/>
  <c r="AH21" i="4" s="1"/>
  <c r="AE23" i="4"/>
  <c r="AH23" i="4" s="1"/>
  <c r="AE25" i="4"/>
  <c r="AH25" i="4" s="1"/>
  <c r="AE28" i="4"/>
  <c r="AH28" i="4" s="1"/>
  <c r="AE29" i="4"/>
  <c r="AH29" i="4" s="1"/>
  <c r="AE30" i="4"/>
  <c r="AH30" i="4" s="1"/>
  <c r="AE11" i="4"/>
  <c r="AH11" i="4" s="1"/>
  <c r="AE15" i="4"/>
  <c r="AH15" i="4" s="1"/>
  <c r="AE10" i="4"/>
  <c r="AH10" i="4" s="1"/>
  <c r="AG117" i="4"/>
  <c r="AI117" i="4" s="1"/>
  <c r="AF117" i="4" s="1"/>
  <c r="AZ117" i="4" s="1"/>
  <c r="AG118" i="4"/>
  <c r="AI118" i="4" s="1"/>
  <c r="AF118" i="4" s="1"/>
  <c r="AZ118" i="4" s="1"/>
  <c r="AG119" i="4"/>
  <c r="AI119" i="4" s="1"/>
  <c r="AF119" i="4" s="1"/>
  <c r="AZ119" i="4" s="1"/>
  <c r="AG120" i="4"/>
  <c r="AI120" i="4" s="1"/>
  <c r="AF120" i="4" s="1"/>
  <c r="AZ120" i="4" s="1"/>
  <c r="AG121" i="4"/>
  <c r="AI121" i="4" s="1"/>
  <c r="AF121" i="4" s="1"/>
  <c r="AZ121" i="4" s="1"/>
  <c r="AG123" i="4"/>
  <c r="AG122" i="4"/>
  <c r="AG116" i="4"/>
  <c r="AG87" i="4"/>
  <c r="AI87" i="4" s="1"/>
  <c r="AF87" i="4" s="1"/>
  <c r="AZ87" i="4" s="1"/>
  <c r="AG88" i="4"/>
  <c r="AI88" i="4" s="1"/>
  <c r="AF88" i="4" s="1"/>
  <c r="AZ88" i="4" s="1"/>
  <c r="AG89" i="4"/>
  <c r="AI89" i="4" s="1"/>
  <c r="AF89" i="4" s="1"/>
  <c r="AZ89" i="4" s="1"/>
  <c r="AG90" i="4"/>
  <c r="AI90" i="4" s="1"/>
  <c r="AF90" i="4" s="1"/>
  <c r="AZ90" i="4" s="1"/>
  <c r="AG91" i="4"/>
  <c r="AI91" i="4" s="1"/>
  <c r="AF91" i="4" s="1"/>
  <c r="AZ91" i="4" s="1"/>
  <c r="AG97" i="4"/>
  <c r="AI97" i="4" s="1"/>
  <c r="AF97" i="4" s="1"/>
  <c r="AZ97" i="4" s="1"/>
  <c r="AG100" i="4"/>
  <c r="AI100" i="4" s="1"/>
  <c r="AF100" i="4" s="1"/>
  <c r="AZ100" i="4" s="1"/>
  <c r="AG101" i="4"/>
  <c r="AI101" i="4" s="1"/>
  <c r="AF101" i="4" s="1"/>
  <c r="AZ101" i="4" s="1"/>
  <c r="AG102" i="4"/>
  <c r="AI102" i="4" s="1"/>
  <c r="AF102" i="4" s="1"/>
  <c r="AZ102" i="4" s="1"/>
  <c r="AG103" i="4"/>
  <c r="AI103" i="4" s="1"/>
  <c r="AF103" i="4" s="1"/>
  <c r="AZ103" i="4" s="1"/>
  <c r="AG105" i="4"/>
  <c r="AI105" i="4" s="1"/>
  <c r="AF105" i="4" s="1"/>
  <c r="AZ105" i="4" s="1"/>
  <c r="AG107" i="4"/>
  <c r="AI107" i="4" s="1"/>
  <c r="AF107" i="4" s="1"/>
  <c r="AZ107" i="4" s="1"/>
  <c r="AG108" i="4"/>
  <c r="AI108" i="4" s="1"/>
  <c r="AF108" i="4" s="1"/>
  <c r="AZ108" i="4" s="1"/>
  <c r="AG109" i="4"/>
  <c r="AI109" i="4" s="1"/>
  <c r="AF109" i="4" s="1"/>
  <c r="AZ109" i="4" s="1"/>
  <c r="AG114" i="4"/>
  <c r="AI114" i="4" s="1"/>
  <c r="AF114" i="4" s="1"/>
  <c r="AG115" i="4"/>
  <c r="AG113" i="4"/>
  <c r="AG112" i="4"/>
  <c r="AG111" i="4"/>
  <c r="AG110" i="4"/>
  <c r="AG106" i="4"/>
  <c r="AG104" i="4"/>
  <c r="AG99" i="4"/>
  <c r="AG98" i="4"/>
  <c r="AG96" i="4"/>
  <c r="AG95" i="4"/>
  <c r="AG94" i="4"/>
  <c r="AG93" i="4"/>
  <c r="AG92" i="4"/>
  <c r="AG85" i="4"/>
  <c r="AG73" i="4"/>
  <c r="AI73" i="4" s="1"/>
  <c r="AF73" i="4" s="1"/>
  <c r="AZ73" i="4" s="1"/>
  <c r="AG74" i="4"/>
  <c r="AI74" i="4" s="1"/>
  <c r="AF74" i="4" s="1"/>
  <c r="AZ74" i="4" s="1"/>
  <c r="AG76" i="4"/>
  <c r="AI76" i="4" s="1"/>
  <c r="AF76" i="4" s="1"/>
  <c r="AZ76" i="4" s="1"/>
  <c r="AG77" i="4"/>
  <c r="AI77" i="4" s="1"/>
  <c r="AF77" i="4" s="1"/>
  <c r="AZ77" i="4" s="1"/>
  <c r="AG81" i="4"/>
  <c r="AI81" i="4" s="1"/>
  <c r="AF81" i="4" s="1"/>
  <c r="AZ81" i="4" s="1"/>
  <c r="AG82" i="4"/>
  <c r="AI82" i="4" s="1"/>
  <c r="AF82" i="4" s="1"/>
  <c r="AZ82" i="4" s="1"/>
  <c r="AG83" i="4"/>
  <c r="AI83" i="4" s="1"/>
  <c r="AF83" i="4" s="1"/>
  <c r="AZ83" i="4" s="1"/>
  <c r="AG84" i="4"/>
  <c r="AI84" i="4" s="1"/>
  <c r="AF84" i="4" s="1"/>
  <c r="AZ84" i="4" s="1"/>
  <c r="AG80" i="4"/>
  <c r="AG79" i="4"/>
  <c r="AG78" i="4"/>
  <c r="AG75" i="4"/>
  <c r="AG72" i="4"/>
  <c r="AG70" i="4"/>
  <c r="AG51" i="4"/>
  <c r="AI51" i="4" s="1"/>
  <c r="AF51" i="4" s="1"/>
  <c r="AZ51" i="4" s="1"/>
  <c r="AG52" i="4"/>
  <c r="AI52" i="4" s="1"/>
  <c r="AF52" i="4" s="1"/>
  <c r="AZ52" i="4" s="1"/>
  <c r="AG53" i="4"/>
  <c r="AI53" i="4" s="1"/>
  <c r="AF53" i="4" s="1"/>
  <c r="AZ53" i="4" s="1"/>
  <c r="AG56" i="4"/>
  <c r="AI56" i="4" s="1"/>
  <c r="AF56" i="4" s="1"/>
  <c r="AZ56" i="4" s="1"/>
  <c r="AG57" i="4"/>
  <c r="AI57" i="4" s="1"/>
  <c r="AF57" i="4" s="1"/>
  <c r="AZ57" i="4" s="1"/>
  <c r="AG60" i="4"/>
  <c r="AI60" i="4" s="1"/>
  <c r="AF60" i="4" s="1"/>
  <c r="AZ60" i="4" s="1"/>
  <c r="AG61" i="4"/>
  <c r="AI61" i="4" s="1"/>
  <c r="AF61" i="4" s="1"/>
  <c r="AZ61" i="4" s="1"/>
  <c r="AG62" i="4"/>
  <c r="AI62" i="4" s="1"/>
  <c r="AF62" i="4" s="1"/>
  <c r="AZ62" i="4" s="1"/>
  <c r="AG64" i="4"/>
  <c r="AI64" i="4" s="1"/>
  <c r="AF64" i="4" s="1"/>
  <c r="AZ64" i="4" s="1"/>
  <c r="AG68" i="4"/>
  <c r="AG67" i="4"/>
  <c r="AG66" i="4"/>
  <c r="AG65" i="4"/>
  <c r="AG63" i="4"/>
  <c r="AG59" i="4"/>
  <c r="AG58" i="4"/>
  <c r="AG55" i="4"/>
  <c r="AG54" i="4"/>
  <c r="AG49" i="4"/>
  <c r="AG33" i="4"/>
  <c r="AI33" i="4" s="1"/>
  <c r="AF33" i="4" s="1"/>
  <c r="AZ33" i="4" s="1"/>
  <c r="AG37" i="4"/>
  <c r="AI37" i="4" s="1"/>
  <c r="AF37" i="4" s="1"/>
  <c r="AZ37" i="4" s="1"/>
  <c r="AG39" i="4"/>
  <c r="AI39" i="4" s="1"/>
  <c r="AF39" i="4" s="1"/>
  <c r="AZ39" i="4" s="1"/>
  <c r="AG40" i="4"/>
  <c r="AI40" i="4" s="1"/>
  <c r="AF40" i="4" s="1"/>
  <c r="AZ40" i="4" s="1"/>
  <c r="AG41" i="4"/>
  <c r="AI41" i="4" s="1"/>
  <c r="AF41" i="4" s="1"/>
  <c r="AZ41" i="4" s="1"/>
  <c r="AG43" i="4"/>
  <c r="AI43" i="4" s="1"/>
  <c r="AF43" i="4" s="1"/>
  <c r="AZ43" i="4" s="1"/>
  <c r="AG45" i="4"/>
  <c r="AI45" i="4" s="1"/>
  <c r="AF45" i="4" s="1"/>
  <c r="AZ45" i="4" s="1"/>
  <c r="AG46" i="4"/>
  <c r="AI46" i="4" s="1"/>
  <c r="AF46" i="4" s="1"/>
  <c r="AZ46" i="4" s="1"/>
  <c r="AG48" i="4"/>
  <c r="AI48" i="4" s="1"/>
  <c r="AF48" i="4" s="1"/>
  <c r="AZ48" i="4" s="1"/>
  <c r="AG47" i="4"/>
  <c r="AG44" i="4"/>
  <c r="AG42" i="4"/>
  <c r="AG38" i="4"/>
  <c r="AG36" i="4"/>
  <c r="AG35" i="4"/>
  <c r="AG34" i="4"/>
  <c r="AG31" i="4"/>
  <c r="AG25" i="4"/>
  <c r="AI25" i="4" s="1"/>
  <c r="AF25" i="4" s="1"/>
  <c r="AZ25" i="4" s="1"/>
  <c r="AG24" i="4"/>
  <c r="AG17" i="4"/>
  <c r="AG19" i="4"/>
  <c r="AI19" i="4" s="1"/>
  <c r="AF19" i="4" s="1"/>
  <c r="AZ19" i="4" s="1"/>
  <c r="AG20" i="4"/>
  <c r="AI20" i="4" s="1"/>
  <c r="AF20" i="4" s="1"/>
  <c r="AZ20" i="4" s="1"/>
  <c r="AG21" i="4"/>
  <c r="AI21" i="4" s="1"/>
  <c r="AF21" i="4" s="1"/>
  <c r="AZ21" i="4" s="1"/>
  <c r="AG28" i="4"/>
  <c r="AI28" i="4" s="1"/>
  <c r="AF28" i="4" s="1"/>
  <c r="AZ28" i="4" s="1"/>
  <c r="AG29" i="4"/>
  <c r="AI29" i="4" s="1"/>
  <c r="AF29" i="4" s="1"/>
  <c r="AZ29" i="4" s="1"/>
  <c r="AG30" i="4"/>
  <c r="AI30" i="4" s="1"/>
  <c r="AF30" i="4" s="1"/>
  <c r="AZ30" i="4" s="1"/>
  <c r="AG27" i="4"/>
  <c r="AG26" i="4"/>
  <c r="AG23" i="4"/>
  <c r="AI23" i="4" s="1"/>
  <c r="AF23" i="4" s="1"/>
  <c r="AZ23" i="4" s="1"/>
  <c r="AG22" i="4"/>
  <c r="AG18" i="4"/>
  <c r="AG11" i="4"/>
  <c r="AI11" i="4" s="1"/>
  <c r="AF11" i="4" s="1"/>
  <c r="AZ11" i="4" s="1"/>
  <c r="AG15" i="4"/>
  <c r="AI15" i="4" s="1"/>
  <c r="AF15" i="4" s="1"/>
  <c r="AZ15" i="4" s="1"/>
  <c r="AG10" i="4"/>
  <c r="AI10" i="4" s="1"/>
  <c r="AF10" i="4" s="1"/>
  <c r="AZ10" i="4" s="1"/>
  <c r="AG16" i="4"/>
  <c r="AG14" i="4"/>
  <c r="AG13" i="4"/>
  <c r="AG12" i="4"/>
  <c r="AE68" i="4"/>
  <c r="AH68" i="4" s="1"/>
  <c r="AI68" i="4" s="1"/>
  <c r="AF68" i="4" s="1"/>
  <c r="AZ68" i="4" s="1"/>
  <c r="AE7" i="4"/>
  <c r="AH7" i="4" s="1"/>
  <c r="AI7" i="4" s="1"/>
  <c r="AF7" i="4" s="1"/>
  <c r="AZ7" i="4" s="1"/>
  <c r="AE12" i="4"/>
  <c r="AH12" i="4" s="1"/>
  <c r="AI12" i="4" s="1"/>
  <c r="AF12" i="4" s="1"/>
  <c r="AZ12" i="4" s="1"/>
  <c r="AE125" i="4"/>
  <c r="AH125" i="4" s="1"/>
  <c r="AE124" i="4"/>
  <c r="AH124" i="4" s="1"/>
  <c r="AE123" i="4"/>
  <c r="AH123" i="4" s="1"/>
  <c r="AI123" i="4" s="1"/>
  <c r="AF123" i="4" s="1"/>
  <c r="AZ123" i="4" s="1"/>
  <c r="AE122" i="4"/>
  <c r="AH122" i="4" s="1"/>
  <c r="AI122" i="4" s="1"/>
  <c r="AF122" i="4" s="1"/>
  <c r="AZ122" i="4" s="1"/>
  <c r="AH115" i="4"/>
  <c r="AI115" i="4" s="1"/>
  <c r="AF115" i="4" s="1"/>
  <c r="AZ115" i="4" s="1"/>
  <c r="AZ114" i="4"/>
  <c r="AE113" i="4"/>
  <c r="AH113" i="4" s="1"/>
  <c r="AI113" i="4" s="1"/>
  <c r="AF113" i="4" s="1"/>
  <c r="AZ113" i="4" s="1"/>
  <c r="AE112" i="4"/>
  <c r="AH112" i="4" s="1"/>
  <c r="AI112" i="4" s="1"/>
  <c r="AF112" i="4" s="1"/>
  <c r="AZ112" i="4" s="1"/>
  <c r="AE111" i="4"/>
  <c r="AH111" i="4" s="1"/>
  <c r="AI111" i="4" s="1"/>
  <c r="AF111" i="4" s="1"/>
  <c r="AZ111" i="4" s="1"/>
  <c r="AE110" i="4"/>
  <c r="AH110" i="4" s="1"/>
  <c r="AI110" i="4" s="1"/>
  <c r="AF110" i="4" s="1"/>
  <c r="AZ110" i="4" s="1"/>
  <c r="AE106" i="4"/>
  <c r="AH106" i="4" s="1"/>
  <c r="AI106" i="4" s="1"/>
  <c r="AF106" i="4" s="1"/>
  <c r="AZ106" i="4" s="1"/>
  <c r="AE104" i="4"/>
  <c r="AH104" i="4" s="1"/>
  <c r="AI104" i="4" s="1"/>
  <c r="AF104" i="4" s="1"/>
  <c r="AZ104" i="4" s="1"/>
  <c r="AE99" i="4"/>
  <c r="AH99" i="4" s="1"/>
  <c r="AI99" i="4" s="1"/>
  <c r="AF99" i="4" s="1"/>
  <c r="AZ99" i="4" s="1"/>
  <c r="AE98" i="4"/>
  <c r="AH98" i="4" s="1"/>
  <c r="AI98" i="4" s="1"/>
  <c r="AF98" i="4" s="1"/>
  <c r="AZ98" i="4" s="1"/>
  <c r="AE96" i="4"/>
  <c r="AH96" i="4" s="1"/>
  <c r="AI96" i="4" s="1"/>
  <c r="AF96" i="4" s="1"/>
  <c r="AZ96" i="4" s="1"/>
  <c r="AE95" i="4"/>
  <c r="AH95" i="4" s="1"/>
  <c r="AI95" i="4" s="1"/>
  <c r="AF95" i="4" s="1"/>
  <c r="AZ95" i="4" s="1"/>
  <c r="AE94" i="4"/>
  <c r="AH94" i="4" s="1"/>
  <c r="AI94" i="4" s="1"/>
  <c r="AF94" i="4" s="1"/>
  <c r="AZ94" i="4" s="1"/>
  <c r="AE93" i="4"/>
  <c r="AH93" i="4" s="1"/>
  <c r="AI93" i="4" s="1"/>
  <c r="AF93" i="4" s="1"/>
  <c r="AZ93" i="4" s="1"/>
  <c r="AE92" i="4"/>
  <c r="AH92" i="4" s="1"/>
  <c r="AI92" i="4" s="1"/>
  <c r="AF92" i="4" s="1"/>
  <c r="AZ92" i="4" s="1"/>
  <c r="AE86" i="4"/>
  <c r="AH86" i="4" s="1"/>
  <c r="AI86" i="4" s="1"/>
  <c r="AF86" i="4" s="1"/>
  <c r="AZ86" i="4" s="1"/>
  <c r="AE80" i="4"/>
  <c r="AH80" i="4" s="1"/>
  <c r="AI80" i="4" s="1"/>
  <c r="AF80" i="4" s="1"/>
  <c r="AZ80" i="4" s="1"/>
  <c r="AE79" i="4"/>
  <c r="AH79" i="4" s="1"/>
  <c r="AI79" i="4" s="1"/>
  <c r="AF79" i="4" s="1"/>
  <c r="AZ79" i="4" s="1"/>
  <c r="AE78" i="4"/>
  <c r="AH78" i="4" s="1"/>
  <c r="AI78" i="4" s="1"/>
  <c r="AF78" i="4" s="1"/>
  <c r="AZ78" i="4" s="1"/>
  <c r="AE75" i="4"/>
  <c r="AH75" i="4" s="1"/>
  <c r="AI75" i="4" s="1"/>
  <c r="AF75" i="4" s="1"/>
  <c r="AZ75" i="4" s="1"/>
  <c r="AE72" i="4"/>
  <c r="AH72" i="4" s="1"/>
  <c r="AI72" i="4" s="1"/>
  <c r="AF72" i="4" s="1"/>
  <c r="AZ72" i="4" s="1"/>
  <c r="AE71" i="4"/>
  <c r="AH71" i="4" s="1"/>
  <c r="AI71" i="4" s="1"/>
  <c r="AF71" i="4" s="1"/>
  <c r="AZ71" i="4" s="1"/>
  <c r="AE67" i="4"/>
  <c r="AH67" i="4" s="1"/>
  <c r="AI67" i="4" s="1"/>
  <c r="AF67" i="4" s="1"/>
  <c r="AZ67" i="4" s="1"/>
  <c r="AE66" i="4"/>
  <c r="AH66" i="4" s="1"/>
  <c r="AI66" i="4" s="1"/>
  <c r="AF66" i="4" s="1"/>
  <c r="AZ66" i="4" s="1"/>
  <c r="AE65" i="4"/>
  <c r="AH65" i="4" s="1"/>
  <c r="AI65" i="4" s="1"/>
  <c r="AF65" i="4" s="1"/>
  <c r="AZ65" i="4" s="1"/>
  <c r="AE63" i="4"/>
  <c r="AH63" i="4" s="1"/>
  <c r="AI63" i="4" s="1"/>
  <c r="AF63" i="4" s="1"/>
  <c r="AZ63" i="4" s="1"/>
  <c r="AE59" i="4"/>
  <c r="AH59" i="4" s="1"/>
  <c r="AI59" i="4" s="1"/>
  <c r="AF59" i="4" s="1"/>
  <c r="AZ59" i="4" s="1"/>
  <c r="AE58" i="4"/>
  <c r="AH58" i="4" s="1"/>
  <c r="AI58" i="4" s="1"/>
  <c r="AF58" i="4" s="1"/>
  <c r="AZ58" i="4" s="1"/>
  <c r="AE55" i="4"/>
  <c r="AH55" i="4" s="1"/>
  <c r="AI55" i="4" s="1"/>
  <c r="AF55" i="4" s="1"/>
  <c r="AZ55" i="4" s="1"/>
  <c r="AE54" i="4"/>
  <c r="AH54" i="4" s="1"/>
  <c r="AI54" i="4" s="1"/>
  <c r="AF54" i="4" s="1"/>
  <c r="AZ54" i="4" s="1"/>
  <c r="AE50" i="4"/>
  <c r="AH50" i="4" s="1"/>
  <c r="AI50" i="4" s="1"/>
  <c r="AF50" i="4" s="1"/>
  <c r="AZ50" i="4" s="1"/>
  <c r="AE47" i="4"/>
  <c r="AH47" i="4" s="1"/>
  <c r="AI47" i="4" s="1"/>
  <c r="AF47" i="4" s="1"/>
  <c r="AZ47" i="4" s="1"/>
  <c r="AE44" i="4"/>
  <c r="AH44" i="4" s="1"/>
  <c r="AI44" i="4" s="1"/>
  <c r="AF44" i="4" s="1"/>
  <c r="AZ44" i="4" s="1"/>
  <c r="AE42" i="4"/>
  <c r="AH42" i="4" s="1"/>
  <c r="AI42" i="4" s="1"/>
  <c r="AF42" i="4" s="1"/>
  <c r="AZ42" i="4" s="1"/>
  <c r="AE38" i="4"/>
  <c r="AH38" i="4" s="1"/>
  <c r="AI38" i="4" s="1"/>
  <c r="AF38" i="4" s="1"/>
  <c r="AZ38" i="4" s="1"/>
  <c r="AE36" i="4"/>
  <c r="AH36" i="4" s="1"/>
  <c r="AI36" i="4" s="1"/>
  <c r="AF36" i="4" s="1"/>
  <c r="AZ36" i="4" s="1"/>
  <c r="AE35" i="4"/>
  <c r="AH35" i="4" s="1"/>
  <c r="AI35" i="4" s="1"/>
  <c r="AF35" i="4" s="1"/>
  <c r="AZ35" i="4" s="1"/>
  <c r="AE34" i="4"/>
  <c r="AH34" i="4" s="1"/>
  <c r="AI34" i="4" s="1"/>
  <c r="AF34" i="4" s="1"/>
  <c r="AZ34" i="4" s="1"/>
  <c r="AE32" i="4"/>
  <c r="AH32" i="4" s="1"/>
  <c r="AI32" i="4" s="1"/>
  <c r="AF32" i="4" s="1"/>
  <c r="AZ32" i="4" s="1"/>
  <c r="AE27" i="4"/>
  <c r="AH27" i="4" s="1"/>
  <c r="AI27" i="4" s="1"/>
  <c r="AF27" i="4" s="1"/>
  <c r="AZ27" i="4" s="1"/>
  <c r="AE26" i="4"/>
  <c r="AH26" i="4" s="1"/>
  <c r="AI26" i="4" s="1"/>
  <c r="AF26" i="4" s="1"/>
  <c r="AZ26" i="4" s="1"/>
  <c r="AE24" i="4"/>
  <c r="AH24" i="4" s="1"/>
  <c r="AI24" i="4" s="1"/>
  <c r="AF24" i="4" s="1"/>
  <c r="AZ24" i="4" s="1"/>
  <c r="AE22" i="4"/>
  <c r="AH22" i="4" s="1"/>
  <c r="AI22" i="4" s="1"/>
  <c r="AF22" i="4" s="1"/>
  <c r="AZ22" i="4" s="1"/>
  <c r="AE17" i="4"/>
  <c r="AH17" i="4" s="1"/>
  <c r="AI17" i="4" s="1"/>
  <c r="AF17" i="4" s="1"/>
  <c r="AZ17" i="4" s="1"/>
  <c r="AE16" i="4"/>
  <c r="AH16" i="4" s="1"/>
  <c r="AI16" i="4" s="1"/>
  <c r="AF16" i="4" s="1"/>
  <c r="AZ16" i="4" s="1"/>
  <c r="AE14" i="4"/>
  <c r="AH14" i="4" s="1"/>
  <c r="AI14" i="4" s="1"/>
  <c r="AF14" i="4" s="1"/>
  <c r="AZ14" i="4" s="1"/>
  <c r="AE13" i="4"/>
  <c r="AH13" i="4" s="1"/>
  <c r="AI13" i="4" s="1"/>
  <c r="AF13" i="4" s="1"/>
  <c r="AZ13" i="4" s="1"/>
  <c r="AE116" i="4"/>
  <c r="AH116" i="4" s="1"/>
  <c r="AI116" i="4" s="1"/>
  <c r="AF116" i="4" s="1"/>
  <c r="AZ116" i="4" s="1"/>
  <c r="AE85" i="4"/>
  <c r="AH85" i="4" s="1"/>
  <c r="AI85" i="4" s="1"/>
  <c r="AF85" i="4" s="1"/>
  <c r="AZ85" i="4" s="1"/>
  <c r="AE70" i="4"/>
  <c r="AH70" i="4" s="1"/>
  <c r="AI70" i="4" s="1"/>
  <c r="AF70" i="4" s="1"/>
  <c r="AZ70" i="4" s="1"/>
  <c r="AE49" i="4"/>
  <c r="AH49" i="4" s="1"/>
  <c r="AI49" i="4" s="1"/>
  <c r="AF49" i="4" s="1"/>
  <c r="AZ49" i="4" s="1"/>
  <c r="AE31" i="4"/>
  <c r="AH31" i="4" s="1"/>
  <c r="AI31" i="4" s="1"/>
  <c r="AF31" i="4" s="1"/>
  <c r="AZ31" i="4" s="1"/>
  <c r="AE8" i="4"/>
  <c r="AH8" i="4" s="1"/>
  <c r="AE18" i="4"/>
  <c r="AH18" i="4" s="1"/>
  <c r="AI18" i="4" s="1"/>
  <c r="AF18" i="4" s="1"/>
  <c r="AZ18" i="4" s="1"/>
  <c r="AR122" i="4"/>
  <c r="AR121" i="4"/>
  <c r="AR120" i="4"/>
  <c r="AR119" i="4"/>
  <c r="AR118" i="4"/>
  <c r="AR117" i="4"/>
  <c r="AR114" i="4"/>
  <c r="AR113" i="4"/>
  <c r="AR112" i="4"/>
  <c r="AR111" i="4"/>
  <c r="AR110" i="4"/>
  <c r="AR109" i="4"/>
  <c r="AR108" i="4"/>
  <c r="AR107" i="4"/>
  <c r="AR106" i="4"/>
  <c r="AR105" i="4"/>
  <c r="AR104" i="4"/>
  <c r="AR103" i="4"/>
  <c r="AR102" i="4"/>
  <c r="AR101" i="4"/>
  <c r="AR100" i="4"/>
  <c r="AR99" i="4"/>
  <c r="AR98" i="4"/>
  <c r="AR96" i="4"/>
  <c r="AR95" i="4"/>
  <c r="AR94" i="4"/>
  <c r="AR93" i="4"/>
  <c r="AR91" i="4"/>
  <c r="AR90" i="4"/>
  <c r="AR89" i="4"/>
  <c r="AR88" i="4"/>
  <c r="AR86" i="4"/>
  <c r="AR84" i="4"/>
  <c r="AR83" i="4"/>
  <c r="AR80" i="4"/>
  <c r="AR79" i="4"/>
  <c r="AR78" i="4"/>
  <c r="AR76" i="4"/>
  <c r="AR75" i="4"/>
  <c r="AR74" i="4"/>
  <c r="AR73" i="4"/>
  <c r="AR72" i="4"/>
  <c r="AR71" i="4"/>
  <c r="AR67" i="4"/>
  <c r="AR66" i="4"/>
  <c r="AR65" i="4"/>
  <c r="AR64" i="4"/>
  <c r="AR58" i="4"/>
  <c r="AR57" i="4"/>
  <c r="AR56" i="4"/>
  <c r="AR55" i="4"/>
  <c r="AR54" i="4"/>
  <c r="AR53" i="4"/>
  <c r="AR52" i="4"/>
  <c r="AR51" i="4"/>
  <c r="AR50" i="4"/>
  <c r="AR48" i="4"/>
  <c r="AR47" i="4"/>
  <c r="AR46" i="4"/>
  <c r="AR36" i="4"/>
  <c r="AR35" i="4"/>
  <c r="AR34" i="4"/>
  <c r="AR33" i="4"/>
  <c r="AR32" i="4"/>
  <c r="AR30" i="4"/>
  <c r="AR29" i="4"/>
  <c r="AR25" i="4"/>
  <c r="AR24" i="4"/>
  <c r="AR23" i="4"/>
  <c r="AR22" i="4"/>
  <c r="AR21" i="4"/>
  <c r="AR20" i="4"/>
  <c r="AR19" i="4"/>
  <c r="AR16" i="4"/>
  <c r="AR15" i="4"/>
  <c r="AR14" i="4"/>
  <c r="AR13" i="4"/>
  <c r="AR12" i="4"/>
  <c r="AR11" i="4"/>
  <c r="AR10" i="4"/>
  <c r="AV114" i="4"/>
  <c r="AU114" i="4"/>
  <c r="BT119" i="1"/>
  <c r="BM118" i="1"/>
  <c r="AP116" i="4"/>
  <c r="AR116" i="4" s="1"/>
  <c r="AP85" i="4"/>
  <c r="AR85" i="4" s="1"/>
  <c r="AP70" i="4"/>
  <c r="AR70" i="4" s="1"/>
  <c r="AP49" i="4"/>
  <c r="AR49" i="4" s="1"/>
  <c r="AP31" i="4"/>
  <c r="AR31" i="4" s="1"/>
  <c r="AP18" i="4"/>
  <c r="AR18" i="4" s="1"/>
  <c r="AP8" i="4"/>
  <c r="AR8" i="4" s="1"/>
  <c r="AI8" i="4" l="1"/>
  <c r="AF8" i="4" s="1"/>
  <c r="AZ8" i="4" s="1"/>
  <c r="AM116" i="4"/>
  <c r="AO116" i="4" s="1"/>
  <c r="AM85" i="4"/>
  <c r="AO85" i="4" s="1"/>
  <c r="AM70" i="4"/>
  <c r="AM126" i="4" s="1"/>
  <c r="AM49" i="4"/>
  <c r="AO49" i="4" s="1"/>
  <c r="AM31" i="4"/>
  <c r="AO31" i="4" s="1"/>
  <c r="AM18" i="4"/>
  <c r="AO18" i="4" s="1"/>
  <c r="AR7" i="4"/>
  <c r="AO7" i="4"/>
  <c r="AM8" i="4"/>
  <c r="AO8" i="4" s="1"/>
  <c r="AO70" i="4" l="1"/>
  <c r="V104" i="1"/>
  <c r="V7" i="1"/>
  <c r="AV124" i="4"/>
  <c r="AU124" i="4"/>
  <c r="J7" i="1"/>
  <c r="V108" i="1" l="1"/>
  <c r="J115" i="4" s="1"/>
  <c r="P108" i="1"/>
  <c r="G115" i="4" s="1"/>
  <c r="J108" i="1"/>
  <c r="D115" i="4" s="1"/>
  <c r="V107" i="1"/>
  <c r="J114" i="4" s="1"/>
  <c r="P107" i="1"/>
  <c r="G114" i="4" s="1"/>
  <c r="J107" i="1"/>
  <c r="D114" i="4" s="1"/>
  <c r="V116" i="1"/>
  <c r="J124" i="4" s="1"/>
  <c r="P116" i="1"/>
  <c r="G124" i="4" s="1"/>
  <c r="J116" i="1"/>
  <c r="D124" i="4" s="1"/>
  <c r="P127" i="4" l="1"/>
  <c r="Q68" i="4" s="1"/>
  <c r="M127" i="4"/>
  <c r="N68" i="4" l="1"/>
  <c r="N115" i="4"/>
  <c r="N56" i="4"/>
  <c r="N36" i="4"/>
  <c r="N125" i="4"/>
  <c r="N124" i="4"/>
  <c r="N123" i="4"/>
  <c r="N122" i="4"/>
  <c r="N121" i="4"/>
  <c r="N120" i="4"/>
  <c r="N119" i="4"/>
  <c r="N118" i="4"/>
  <c r="N117" i="4"/>
  <c r="N116" i="4"/>
  <c r="N114" i="4"/>
  <c r="N113" i="4"/>
  <c r="N112" i="4"/>
  <c r="N111" i="4"/>
  <c r="N110" i="4"/>
  <c r="N109" i="4"/>
  <c r="N108" i="4"/>
  <c r="N107" i="4"/>
  <c r="N106" i="4"/>
  <c r="N105" i="4"/>
  <c r="N104" i="4"/>
  <c r="N103" i="4"/>
  <c r="N102" i="4"/>
  <c r="N101" i="4"/>
  <c r="N100" i="4"/>
  <c r="N99" i="4"/>
  <c r="N98" i="4"/>
  <c r="N97" i="4"/>
  <c r="N96" i="4"/>
  <c r="N95" i="4"/>
  <c r="N94" i="4"/>
  <c r="N93" i="4"/>
  <c r="N92" i="4"/>
  <c r="N91" i="4"/>
  <c r="N90" i="4"/>
  <c r="N89" i="4"/>
  <c r="N88" i="4"/>
  <c r="N87" i="4"/>
  <c r="N86" i="4"/>
  <c r="N85" i="4"/>
  <c r="N84" i="4"/>
  <c r="N83" i="4"/>
  <c r="N82" i="4"/>
  <c r="N81" i="4"/>
  <c r="N80" i="4"/>
  <c r="N79" i="4"/>
  <c r="N78" i="4"/>
  <c r="N77" i="4"/>
  <c r="N76" i="4"/>
  <c r="N75" i="4"/>
  <c r="N74" i="4"/>
  <c r="N73" i="4"/>
  <c r="N72" i="4"/>
  <c r="N71" i="4"/>
  <c r="N70" i="4"/>
  <c r="N69" i="4"/>
  <c r="N67" i="4"/>
  <c r="N66" i="4"/>
  <c r="N65" i="4"/>
  <c r="N64" i="4"/>
  <c r="N63" i="4"/>
  <c r="N62" i="4"/>
  <c r="N61" i="4"/>
  <c r="N60" i="4"/>
  <c r="N59" i="4"/>
  <c r="N58" i="4"/>
  <c r="N57" i="4"/>
  <c r="N55" i="4"/>
  <c r="N54" i="4"/>
  <c r="N53" i="4"/>
  <c r="N52" i="4"/>
  <c r="N51" i="4"/>
  <c r="N50" i="4"/>
  <c r="N49" i="4"/>
  <c r="N48" i="4"/>
  <c r="N47" i="4"/>
  <c r="N46" i="4"/>
  <c r="N45" i="4"/>
  <c r="N44" i="4"/>
  <c r="N43" i="4"/>
  <c r="N42" i="4"/>
  <c r="N41" i="4"/>
  <c r="N40" i="4"/>
  <c r="N39" i="4"/>
  <c r="N38" i="4"/>
  <c r="N37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Q125" i="4"/>
  <c r="Q124" i="4"/>
  <c r="Q123" i="4"/>
  <c r="Q122" i="4"/>
  <c r="Q121" i="4"/>
  <c r="Q120" i="4"/>
  <c r="Q119" i="4"/>
  <c r="Q118" i="4"/>
  <c r="Q117" i="4"/>
  <c r="Q116" i="4"/>
  <c r="Q115" i="4"/>
  <c r="Q114" i="4"/>
  <c r="Q113" i="4"/>
  <c r="Q112" i="4"/>
  <c r="Q111" i="4"/>
  <c r="Q110" i="4"/>
  <c r="Q109" i="4"/>
  <c r="Q108" i="4"/>
  <c r="Q107" i="4"/>
  <c r="Q106" i="4"/>
  <c r="Q105" i="4"/>
  <c r="Q104" i="4"/>
  <c r="Q103" i="4"/>
  <c r="Q102" i="4"/>
  <c r="Q101" i="4"/>
  <c r="Q100" i="4"/>
  <c r="Q99" i="4"/>
  <c r="Q98" i="4"/>
  <c r="Q97" i="4"/>
  <c r="Q96" i="4"/>
  <c r="Q95" i="4"/>
  <c r="Q94" i="4"/>
  <c r="Q93" i="4"/>
  <c r="Q92" i="4"/>
  <c r="Q91" i="4"/>
  <c r="Q90" i="4"/>
  <c r="Q89" i="4"/>
  <c r="Q88" i="4"/>
  <c r="Q87" i="4"/>
  <c r="Q86" i="4"/>
  <c r="Q85" i="4"/>
  <c r="Q84" i="4"/>
  <c r="Q83" i="4"/>
  <c r="Q82" i="4"/>
  <c r="Q81" i="4"/>
  <c r="Q80" i="4"/>
  <c r="Q79" i="4"/>
  <c r="Q78" i="4"/>
  <c r="Q77" i="4"/>
  <c r="Q76" i="4"/>
  <c r="Q75" i="4"/>
  <c r="Q74" i="4"/>
  <c r="Q73" i="4"/>
  <c r="Q72" i="4"/>
  <c r="Q71" i="4"/>
  <c r="Q70" i="4"/>
  <c r="Q69" i="4"/>
  <c r="Q67" i="4"/>
  <c r="Q66" i="4"/>
  <c r="Q65" i="4"/>
  <c r="Q64" i="4"/>
  <c r="Q63" i="4"/>
  <c r="Q62" i="4"/>
  <c r="Q61" i="4"/>
  <c r="Q60" i="4"/>
  <c r="Q59" i="4"/>
  <c r="Q58" i="4"/>
  <c r="Q57" i="4"/>
  <c r="Q56" i="4"/>
  <c r="Q55" i="4"/>
  <c r="Q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Q9" i="4"/>
  <c r="Q8" i="4"/>
  <c r="Q7" i="4"/>
  <c r="V118" i="1"/>
  <c r="P118" i="1"/>
  <c r="J118" i="1"/>
  <c r="V110" i="1" l="1"/>
  <c r="P7" i="1"/>
  <c r="P8" i="1"/>
  <c r="P11" i="1"/>
  <c r="P12" i="1"/>
  <c r="P15" i="1"/>
  <c r="P20" i="1"/>
  <c r="P30" i="1"/>
  <c r="J10" i="1" l="1"/>
  <c r="AP127" i="4" l="1"/>
  <c r="AM127" i="4"/>
  <c r="AJ127" i="4"/>
  <c r="AC127" i="4"/>
  <c r="Z127" i="4"/>
  <c r="AA68" i="4" s="1"/>
  <c r="J127" i="4"/>
  <c r="K68" i="4" s="1"/>
  <c r="G127" i="4"/>
  <c r="H68" i="4" s="1"/>
  <c r="AQ81" i="4" l="1"/>
  <c r="AQ69" i="4"/>
  <c r="AQ63" i="4"/>
  <c r="AQ62" i="4"/>
  <c r="AQ61" i="4"/>
  <c r="AQ60" i="4"/>
  <c r="AQ59" i="4"/>
  <c r="AQ41" i="4"/>
  <c r="AQ39" i="4"/>
  <c r="AQ38" i="4"/>
  <c r="AQ28" i="4"/>
  <c r="AQ17" i="4"/>
  <c r="AN123" i="4"/>
  <c r="AN81" i="4"/>
  <c r="AN69" i="4"/>
  <c r="AN63" i="4"/>
  <c r="AN62" i="4"/>
  <c r="AN61" i="4"/>
  <c r="AN60" i="4"/>
  <c r="AN59" i="4"/>
  <c r="AN41" i="4"/>
  <c r="AN39" i="4"/>
  <c r="AN38" i="4"/>
  <c r="AN28" i="4"/>
  <c r="AN17" i="4"/>
  <c r="AK123" i="4"/>
  <c r="AK81" i="4"/>
  <c r="AK69" i="4"/>
  <c r="AK63" i="4"/>
  <c r="AK62" i="4"/>
  <c r="AK61" i="4"/>
  <c r="AK60" i="4"/>
  <c r="AK59" i="4"/>
  <c r="AK41" i="4"/>
  <c r="AK39" i="4"/>
  <c r="AK38" i="4"/>
  <c r="AK28" i="4"/>
  <c r="AK17" i="4"/>
  <c r="AD68" i="4"/>
  <c r="AD25" i="4"/>
  <c r="AN125" i="4"/>
  <c r="AN124" i="4"/>
  <c r="AN122" i="4"/>
  <c r="AN121" i="4"/>
  <c r="AN120" i="4"/>
  <c r="AN119" i="4"/>
  <c r="AN118" i="4"/>
  <c r="AN117" i="4"/>
  <c r="AN116" i="4"/>
  <c r="AN115" i="4"/>
  <c r="AN114" i="4"/>
  <c r="AN113" i="4"/>
  <c r="AN112" i="4"/>
  <c r="AN111" i="4"/>
  <c r="AN110" i="4"/>
  <c r="AN109" i="4"/>
  <c r="AN108" i="4"/>
  <c r="AN107" i="4"/>
  <c r="AN106" i="4"/>
  <c r="AN105" i="4"/>
  <c r="AN104" i="4"/>
  <c r="AN103" i="4"/>
  <c r="AN102" i="4"/>
  <c r="AN101" i="4"/>
  <c r="AN100" i="4"/>
  <c r="AN99" i="4"/>
  <c r="AN98" i="4"/>
  <c r="AN97" i="4"/>
  <c r="AN96" i="4"/>
  <c r="AN95" i="4"/>
  <c r="AN94" i="4"/>
  <c r="AN93" i="4"/>
  <c r="AN92" i="4"/>
  <c r="AN91" i="4"/>
  <c r="AN90" i="4"/>
  <c r="AN89" i="4"/>
  <c r="AN88" i="4"/>
  <c r="AN87" i="4"/>
  <c r="AN86" i="4"/>
  <c r="AN85" i="4"/>
  <c r="AN84" i="4"/>
  <c r="AN83" i="4"/>
  <c r="AN82" i="4"/>
  <c r="AN80" i="4"/>
  <c r="AN79" i="4"/>
  <c r="AN78" i="4"/>
  <c r="AN77" i="4"/>
  <c r="AN76" i="4"/>
  <c r="AN75" i="4"/>
  <c r="AN74" i="4"/>
  <c r="AN73" i="4"/>
  <c r="AN72" i="4"/>
  <c r="AN71" i="4"/>
  <c r="AN70" i="4"/>
  <c r="AN68" i="4"/>
  <c r="AN67" i="4"/>
  <c r="AN66" i="4"/>
  <c r="AN65" i="4"/>
  <c r="AN64" i="4"/>
  <c r="AN58" i="4"/>
  <c r="AN57" i="4"/>
  <c r="AN56" i="4"/>
  <c r="AN55" i="4"/>
  <c r="AN54" i="4"/>
  <c r="AN53" i="4"/>
  <c r="AN52" i="4"/>
  <c r="AN51" i="4"/>
  <c r="AN50" i="4"/>
  <c r="AN49" i="4"/>
  <c r="AN48" i="4"/>
  <c r="AN47" i="4"/>
  <c r="AN46" i="4"/>
  <c r="AN45" i="4"/>
  <c r="AN44" i="4"/>
  <c r="AN43" i="4"/>
  <c r="AN42" i="4"/>
  <c r="AN40" i="4"/>
  <c r="AN37" i="4"/>
  <c r="AN36" i="4"/>
  <c r="AN35" i="4"/>
  <c r="AN34" i="4"/>
  <c r="AN33" i="4"/>
  <c r="AN32" i="4"/>
  <c r="AN31" i="4"/>
  <c r="AN30" i="4"/>
  <c r="AN29" i="4"/>
  <c r="AN27" i="4"/>
  <c r="AN26" i="4"/>
  <c r="AN25" i="4"/>
  <c r="AN24" i="4"/>
  <c r="AN23" i="4"/>
  <c r="AN22" i="4"/>
  <c r="AN21" i="4"/>
  <c r="AN20" i="4"/>
  <c r="AN19" i="4"/>
  <c r="AN18" i="4"/>
  <c r="AN16" i="4"/>
  <c r="AN15" i="4"/>
  <c r="AN14" i="4"/>
  <c r="AN13" i="4"/>
  <c r="AN12" i="4"/>
  <c r="AN11" i="4"/>
  <c r="AN10" i="4"/>
  <c r="AN9" i="4"/>
  <c r="AN8" i="4"/>
  <c r="AN7" i="4"/>
  <c r="AQ125" i="4"/>
  <c r="AQ124" i="4"/>
  <c r="AQ122" i="4"/>
  <c r="AQ121" i="4"/>
  <c r="AQ120" i="4"/>
  <c r="AQ119" i="4"/>
  <c r="AQ118" i="4"/>
  <c r="AQ117" i="4"/>
  <c r="AQ116" i="4"/>
  <c r="AQ115" i="4"/>
  <c r="AQ114" i="4"/>
  <c r="AQ113" i="4"/>
  <c r="AQ112" i="4"/>
  <c r="AQ111" i="4"/>
  <c r="AQ110" i="4"/>
  <c r="AQ109" i="4"/>
  <c r="AQ108" i="4"/>
  <c r="AQ107" i="4"/>
  <c r="AQ106" i="4"/>
  <c r="AQ105" i="4"/>
  <c r="AQ104" i="4"/>
  <c r="AQ103" i="4"/>
  <c r="AQ102" i="4"/>
  <c r="AQ101" i="4"/>
  <c r="AQ100" i="4"/>
  <c r="AQ99" i="4"/>
  <c r="AQ98" i="4"/>
  <c r="AQ97" i="4"/>
  <c r="AQ96" i="4"/>
  <c r="AQ95" i="4"/>
  <c r="AQ94" i="4"/>
  <c r="AQ93" i="4"/>
  <c r="AQ92" i="4"/>
  <c r="AQ91" i="4"/>
  <c r="AQ90" i="4"/>
  <c r="AQ89" i="4"/>
  <c r="AQ88" i="4"/>
  <c r="AQ87" i="4"/>
  <c r="AQ86" i="4"/>
  <c r="AQ85" i="4"/>
  <c r="AQ84" i="4"/>
  <c r="AQ83" i="4"/>
  <c r="AQ82" i="4"/>
  <c r="AQ80" i="4"/>
  <c r="AQ79" i="4"/>
  <c r="AQ78" i="4"/>
  <c r="AQ77" i="4"/>
  <c r="AQ76" i="4"/>
  <c r="AQ75" i="4"/>
  <c r="AQ74" i="4"/>
  <c r="AQ73" i="4"/>
  <c r="AQ72" i="4"/>
  <c r="AQ71" i="4"/>
  <c r="AQ70" i="4"/>
  <c r="AQ68" i="4"/>
  <c r="AQ67" i="4"/>
  <c r="AQ66" i="4"/>
  <c r="AQ65" i="4"/>
  <c r="AQ64" i="4"/>
  <c r="AQ58" i="4"/>
  <c r="AQ57" i="4"/>
  <c r="AQ56" i="4"/>
  <c r="AQ55" i="4"/>
  <c r="AQ54" i="4"/>
  <c r="AQ53" i="4"/>
  <c r="AQ52" i="4"/>
  <c r="AQ51" i="4"/>
  <c r="AQ50" i="4"/>
  <c r="AQ49" i="4"/>
  <c r="AQ48" i="4"/>
  <c r="AQ47" i="4"/>
  <c r="AQ46" i="4"/>
  <c r="AQ45" i="4"/>
  <c r="AQ44" i="4"/>
  <c r="AQ43" i="4"/>
  <c r="AQ42" i="4"/>
  <c r="AQ40" i="4"/>
  <c r="AQ37" i="4"/>
  <c r="AQ36" i="4"/>
  <c r="AQ35" i="4"/>
  <c r="AQ34" i="4"/>
  <c r="AQ33" i="4"/>
  <c r="AQ32" i="4"/>
  <c r="AQ31" i="4"/>
  <c r="AQ30" i="4"/>
  <c r="AQ29" i="4"/>
  <c r="AQ27" i="4"/>
  <c r="AQ26" i="4"/>
  <c r="AQ25" i="4"/>
  <c r="AQ24" i="4"/>
  <c r="AQ23" i="4"/>
  <c r="AQ22" i="4"/>
  <c r="AQ21" i="4"/>
  <c r="AQ20" i="4"/>
  <c r="AQ19" i="4"/>
  <c r="AQ18" i="4"/>
  <c r="AQ16" i="4"/>
  <c r="AQ15" i="4"/>
  <c r="AQ14" i="4"/>
  <c r="AQ13" i="4"/>
  <c r="AQ12" i="4"/>
  <c r="AQ11" i="4"/>
  <c r="AQ10" i="4"/>
  <c r="AQ9" i="4"/>
  <c r="AQ8" i="4"/>
  <c r="AQ7" i="4"/>
  <c r="AK125" i="4"/>
  <c r="AK124" i="4"/>
  <c r="AK122" i="4"/>
  <c r="AK121" i="4"/>
  <c r="AK120" i="4"/>
  <c r="AK119" i="4"/>
  <c r="AK118" i="4"/>
  <c r="AK117" i="4"/>
  <c r="AK116" i="4"/>
  <c r="AK115" i="4"/>
  <c r="AK114" i="4"/>
  <c r="AK113" i="4"/>
  <c r="AK112" i="4"/>
  <c r="AK111" i="4"/>
  <c r="AK110" i="4"/>
  <c r="AK109" i="4"/>
  <c r="AK108" i="4"/>
  <c r="AK107" i="4"/>
  <c r="AK106" i="4"/>
  <c r="AK105" i="4"/>
  <c r="AK104" i="4"/>
  <c r="AK103" i="4"/>
  <c r="AK102" i="4"/>
  <c r="AK101" i="4"/>
  <c r="AK100" i="4"/>
  <c r="AK99" i="4"/>
  <c r="AK98" i="4"/>
  <c r="AK97" i="4"/>
  <c r="AK96" i="4"/>
  <c r="AK95" i="4"/>
  <c r="AK94" i="4"/>
  <c r="AK93" i="4"/>
  <c r="AK92" i="4"/>
  <c r="AK91" i="4"/>
  <c r="AK90" i="4"/>
  <c r="AK89" i="4"/>
  <c r="AK88" i="4"/>
  <c r="AK87" i="4"/>
  <c r="AK86" i="4"/>
  <c r="AK85" i="4"/>
  <c r="AK84" i="4"/>
  <c r="AK83" i="4"/>
  <c r="AK82" i="4"/>
  <c r="AK80" i="4"/>
  <c r="AK79" i="4"/>
  <c r="AK78" i="4"/>
  <c r="AK77" i="4"/>
  <c r="AK76" i="4"/>
  <c r="AK75" i="4"/>
  <c r="AK74" i="4"/>
  <c r="AK73" i="4"/>
  <c r="AK72" i="4"/>
  <c r="AK71" i="4"/>
  <c r="AK70" i="4"/>
  <c r="AK68" i="4"/>
  <c r="AK67" i="4"/>
  <c r="AK66" i="4"/>
  <c r="AK65" i="4"/>
  <c r="AK64" i="4"/>
  <c r="AK58" i="4"/>
  <c r="AK57" i="4"/>
  <c r="AK56" i="4"/>
  <c r="AK55" i="4"/>
  <c r="AK54" i="4"/>
  <c r="AK53" i="4"/>
  <c r="AK52" i="4"/>
  <c r="AK51" i="4"/>
  <c r="AK50" i="4"/>
  <c r="AK49" i="4"/>
  <c r="AK48" i="4"/>
  <c r="AK47" i="4"/>
  <c r="AK46" i="4"/>
  <c r="AK45" i="4"/>
  <c r="AK44" i="4"/>
  <c r="AK43" i="4"/>
  <c r="AK42" i="4"/>
  <c r="AK40" i="4"/>
  <c r="AK37" i="4"/>
  <c r="AK36" i="4"/>
  <c r="AK35" i="4"/>
  <c r="AK34" i="4"/>
  <c r="AK33" i="4"/>
  <c r="AK32" i="4"/>
  <c r="AK31" i="4"/>
  <c r="AK30" i="4"/>
  <c r="AK29" i="4"/>
  <c r="AK27" i="4"/>
  <c r="AK26" i="4"/>
  <c r="AK25" i="4"/>
  <c r="AK24" i="4"/>
  <c r="AK23" i="4"/>
  <c r="AK22" i="4"/>
  <c r="AK21" i="4"/>
  <c r="AK20" i="4"/>
  <c r="AK19" i="4"/>
  <c r="AK18" i="4"/>
  <c r="AK16" i="4"/>
  <c r="AK15" i="4"/>
  <c r="AK14" i="4"/>
  <c r="AK13" i="4"/>
  <c r="AK12" i="4"/>
  <c r="AK11" i="4"/>
  <c r="AK10" i="4"/>
  <c r="AK9" i="4"/>
  <c r="AK8" i="4"/>
  <c r="AK7" i="4"/>
  <c r="H125" i="4"/>
  <c r="H124" i="4"/>
  <c r="H123" i="4"/>
  <c r="H122" i="4"/>
  <c r="H121" i="4"/>
  <c r="H120" i="4"/>
  <c r="H119" i="4"/>
  <c r="H118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K125" i="4"/>
  <c r="K124" i="4"/>
  <c r="K123" i="4"/>
  <c r="K122" i="4"/>
  <c r="K121" i="4"/>
  <c r="K120" i="4"/>
  <c r="K119" i="4"/>
  <c r="K118" i="4"/>
  <c r="K117" i="4"/>
  <c r="K116" i="4"/>
  <c r="K115" i="4"/>
  <c r="K114" i="4"/>
  <c r="K113" i="4"/>
  <c r="K112" i="4"/>
  <c r="K111" i="4"/>
  <c r="K110" i="4"/>
  <c r="K109" i="4"/>
  <c r="K108" i="4"/>
  <c r="K107" i="4"/>
  <c r="K106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AA125" i="4"/>
  <c r="AA124" i="4"/>
  <c r="AA123" i="4"/>
  <c r="AA122" i="4"/>
  <c r="AA121" i="4"/>
  <c r="AA120" i="4"/>
  <c r="AA119" i="4"/>
  <c r="AA118" i="4"/>
  <c r="AA117" i="4"/>
  <c r="AA116" i="4"/>
  <c r="AA115" i="4"/>
  <c r="AA114" i="4"/>
  <c r="AA113" i="4"/>
  <c r="AA112" i="4"/>
  <c r="AA111" i="4"/>
  <c r="AA110" i="4"/>
  <c r="AA109" i="4"/>
  <c r="AA108" i="4"/>
  <c r="AA107" i="4"/>
  <c r="AA106" i="4"/>
  <c r="AA105" i="4"/>
  <c r="AA104" i="4"/>
  <c r="AA103" i="4"/>
  <c r="AA102" i="4"/>
  <c r="AA101" i="4"/>
  <c r="AA100" i="4"/>
  <c r="AA99" i="4"/>
  <c r="AA98" i="4"/>
  <c r="AA97" i="4"/>
  <c r="AA96" i="4"/>
  <c r="AA95" i="4"/>
  <c r="AA94" i="4"/>
  <c r="AA93" i="4"/>
  <c r="AA92" i="4"/>
  <c r="AA91" i="4"/>
  <c r="AA90" i="4"/>
  <c r="AA89" i="4"/>
  <c r="AA88" i="4"/>
  <c r="AA87" i="4"/>
  <c r="AA86" i="4"/>
  <c r="AA85" i="4"/>
  <c r="AA84" i="4"/>
  <c r="AA83" i="4"/>
  <c r="AA82" i="4"/>
  <c r="AA81" i="4"/>
  <c r="AA80" i="4"/>
  <c r="AA79" i="4"/>
  <c r="AA78" i="4"/>
  <c r="AA77" i="4"/>
  <c r="AA76" i="4"/>
  <c r="AA75" i="4"/>
  <c r="AA74" i="4"/>
  <c r="AA73" i="4"/>
  <c r="AA72" i="4"/>
  <c r="AA71" i="4"/>
  <c r="AA70" i="4"/>
  <c r="AA69" i="4"/>
  <c r="AA67" i="4"/>
  <c r="AA66" i="4"/>
  <c r="AA65" i="4"/>
  <c r="AA64" i="4"/>
  <c r="AA63" i="4"/>
  <c r="AA62" i="4"/>
  <c r="AA61" i="4"/>
  <c r="AA60" i="4"/>
  <c r="AA59" i="4"/>
  <c r="AA58" i="4"/>
  <c r="AA57" i="4"/>
  <c r="AA56" i="4"/>
  <c r="AA55" i="4"/>
  <c r="AA54" i="4"/>
  <c r="AA53" i="4"/>
  <c r="AA52" i="4"/>
  <c r="AA51" i="4"/>
  <c r="AA50" i="4"/>
  <c r="AA49" i="4"/>
  <c r="AA48" i="4"/>
  <c r="AA47" i="4"/>
  <c r="AA46" i="4"/>
  <c r="AA45" i="4"/>
  <c r="AA44" i="4"/>
  <c r="AA43" i="4"/>
  <c r="AA42" i="4"/>
  <c r="AA41" i="4"/>
  <c r="AA40" i="4"/>
  <c r="AA39" i="4"/>
  <c r="AA38" i="4"/>
  <c r="AA37" i="4"/>
  <c r="AA36" i="4"/>
  <c r="AA35" i="4"/>
  <c r="AA34" i="4"/>
  <c r="AA33" i="4"/>
  <c r="AA32" i="4"/>
  <c r="AA31" i="4"/>
  <c r="AA30" i="4"/>
  <c r="AA29" i="4"/>
  <c r="AA28" i="4"/>
  <c r="AA27" i="4"/>
  <c r="AA26" i="4"/>
  <c r="AA25" i="4"/>
  <c r="AA24" i="4"/>
  <c r="AA23" i="4"/>
  <c r="AA22" i="4"/>
  <c r="AA21" i="4"/>
  <c r="AA20" i="4"/>
  <c r="AA19" i="4"/>
  <c r="AA18" i="4"/>
  <c r="AA17" i="4"/>
  <c r="AA16" i="4"/>
  <c r="AA15" i="4"/>
  <c r="AA14" i="4"/>
  <c r="AA13" i="4"/>
  <c r="AA12" i="4"/>
  <c r="AA11" i="4"/>
  <c r="AA10" i="4"/>
  <c r="AA9" i="4"/>
  <c r="AA8" i="4"/>
  <c r="AA7" i="4"/>
  <c r="AD7" i="4"/>
  <c r="AD125" i="4"/>
  <c r="AD124" i="4"/>
  <c r="AD123" i="4"/>
  <c r="AD122" i="4"/>
  <c r="AD121" i="4"/>
  <c r="AD120" i="4"/>
  <c r="AD119" i="4"/>
  <c r="AD118" i="4"/>
  <c r="AD117" i="4"/>
  <c r="AD116" i="4"/>
  <c r="AD115" i="4"/>
  <c r="AD114" i="4"/>
  <c r="AD113" i="4"/>
  <c r="AD112" i="4"/>
  <c r="AD111" i="4"/>
  <c r="AD110" i="4"/>
  <c r="AD109" i="4"/>
  <c r="AD108" i="4"/>
  <c r="AD107" i="4"/>
  <c r="AD106" i="4"/>
  <c r="AD105" i="4"/>
  <c r="AD104" i="4"/>
  <c r="AD103" i="4"/>
  <c r="AD102" i="4"/>
  <c r="AD101" i="4"/>
  <c r="AD100" i="4"/>
  <c r="AD99" i="4"/>
  <c r="AD98" i="4"/>
  <c r="AD97" i="4"/>
  <c r="AD96" i="4"/>
  <c r="AD95" i="4"/>
  <c r="AD94" i="4"/>
  <c r="AD93" i="4"/>
  <c r="AD92" i="4"/>
  <c r="AD91" i="4"/>
  <c r="AD90" i="4"/>
  <c r="AD89" i="4"/>
  <c r="AD88" i="4"/>
  <c r="AD87" i="4"/>
  <c r="AD86" i="4"/>
  <c r="AD85" i="4"/>
  <c r="AD84" i="4"/>
  <c r="AD83" i="4"/>
  <c r="AD82" i="4"/>
  <c r="AD81" i="4"/>
  <c r="AD80" i="4"/>
  <c r="AD79" i="4"/>
  <c r="AD78" i="4"/>
  <c r="AD77" i="4"/>
  <c r="AD76" i="4"/>
  <c r="AD75" i="4"/>
  <c r="AD74" i="4"/>
  <c r="AD73" i="4"/>
  <c r="AD72" i="4"/>
  <c r="AD71" i="4"/>
  <c r="AD70" i="4"/>
  <c r="AD69" i="4"/>
  <c r="AD67" i="4"/>
  <c r="AD66" i="4"/>
  <c r="AD65" i="4"/>
  <c r="AD64" i="4"/>
  <c r="AD63" i="4"/>
  <c r="AD62" i="4"/>
  <c r="AD61" i="4"/>
  <c r="AD60" i="4"/>
  <c r="AD59" i="4"/>
  <c r="AD58" i="4"/>
  <c r="AD57" i="4"/>
  <c r="AD56" i="4"/>
  <c r="AD55" i="4"/>
  <c r="AD54" i="4"/>
  <c r="AD53" i="4"/>
  <c r="AD52" i="4"/>
  <c r="AD51" i="4"/>
  <c r="AD50" i="4"/>
  <c r="AD49" i="4"/>
  <c r="AD48" i="4"/>
  <c r="AD47" i="4"/>
  <c r="AD46" i="4"/>
  <c r="AD45" i="4"/>
  <c r="AD44" i="4"/>
  <c r="AD43" i="4"/>
  <c r="AD42" i="4"/>
  <c r="AD41" i="4"/>
  <c r="AD40" i="4"/>
  <c r="AD39" i="4"/>
  <c r="AD38" i="4"/>
  <c r="AD37" i="4"/>
  <c r="AD36" i="4"/>
  <c r="AD35" i="4"/>
  <c r="AD34" i="4"/>
  <c r="AD33" i="4"/>
  <c r="AD32" i="4"/>
  <c r="AD31" i="4"/>
  <c r="AD30" i="4"/>
  <c r="AD29" i="4"/>
  <c r="AD28" i="4"/>
  <c r="AD27" i="4"/>
  <c r="AD26" i="4"/>
  <c r="AD24" i="4"/>
  <c r="AD23" i="4"/>
  <c r="AD22" i="4"/>
  <c r="AD21" i="4"/>
  <c r="AD20" i="4"/>
  <c r="AD19" i="4"/>
  <c r="AD18" i="4"/>
  <c r="AD17" i="4"/>
  <c r="AD16" i="4"/>
  <c r="AD15" i="4"/>
  <c r="AD14" i="4"/>
  <c r="AD13" i="4"/>
  <c r="AD12" i="4"/>
  <c r="AD11" i="4"/>
  <c r="AD10" i="4"/>
  <c r="AD9" i="4"/>
  <c r="AD8" i="4"/>
  <c r="D127" i="4"/>
  <c r="E68" i="4" s="1"/>
  <c r="E124" i="4" l="1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V117" i="1"/>
  <c r="V53" i="1"/>
  <c r="V36" i="1"/>
  <c r="J125" i="4" l="1"/>
  <c r="J58" i="4"/>
  <c r="J40" i="4"/>
  <c r="K7" i="4"/>
  <c r="H7" i="4"/>
  <c r="E117" i="4"/>
  <c r="E118" i="4"/>
  <c r="E119" i="4"/>
  <c r="E120" i="4"/>
  <c r="E121" i="4"/>
  <c r="E122" i="4"/>
  <c r="E123" i="4"/>
  <c r="E125" i="4"/>
  <c r="E7" i="4"/>
  <c r="AU7" i="4" l="1"/>
  <c r="AV7" i="4"/>
  <c r="K118" i="1"/>
  <c r="V115" i="1" l="1"/>
  <c r="J123" i="4" s="1"/>
  <c r="V114" i="1"/>
  <c r="J122" i="4" s="1"/>
  <c r="V113" i="1"/>
  <c r="J121" i="4" s="1"/>
  <c r="V112" i="1"/>
  <c r="J120" i="4" s="1"/>
  <c r="V111" i="1"/>
  <c r="J119" i="4" s="1"/>
  <c r="J118" i="4"/>
  <c r="V109" i="1"/>
  <c r="J117" i="4" s="1"/>
  <c r="V106" i="1"/>
  <c r="J113" i="4" s="1"/>
  <c r="V105" i="1"/>
  <c r="J112" i="4" s="1"/>
  <c r="J111" i="4"/>
  <c r="V103" i="1"/>
  <c r="J110" i="4" s="1"/>
  <c r="V102" i="1"/>
  <c r="J109" i="4" s="1"/>
  <c r="V101" i="1"/>
  <c r="J108" i="4" s="1"/>
  <c r="V100" i="1"/>
  <c r="J107" i="4" s="1"/>
  <c r="V99" i="1"/>
  <c r="J106" i="4" s="1"/>
  <c r="V98" i="1"/>
  <c r="J105" i="4" s="1"/>
  <c r="V97" i="1"/>
  <c r="J104" i="4" s="1"/>
  <c r="V96" i="1"/>
  <c r="J103" i="4" s="1"/>
  <c r="V95" i="1"/>
  <c r="J102" i="4" s="1"/>
  <c r="V94" i="1"/>
  <c r="J101" i="4" s="1"/>
  <c r="V93" i="1"/>
  <c r="J100" i="4" s="1"/>
  <c r="V92" i="1"/>
  <c r="J99" i="4" s="1"/>
  <c r="V91" i="1"/>
  <c r="J98" i="4" s="1"/>
  <c r="V90" i="1"/>
  <c r="J97" i="4" s="1"/>
  <c r="V89" i="1"/>
  <c r="J96" i="4" s="1"/>
  <c r="V88" i="1"/>
  <c r="J95" i="4" s="1"/>
  <c r="V87" i="1"/>
  <c r="J94" i="4" s="1"/>
  <c r="V86" i="1"/>
  <c r="J93" i="4" s="1"/>
  <c r="V85" i="1"/>
  <c r="J92" i="4" s="1"/>
  <c r="V84" i="1"/>
  <c r="J91" i="4" s="1"/>
  <c r="V83" i="1"/>
  <c r="J90" i="4" s="1"/>
  <c r="V82" i="1"/>
  <c r="J89" i="4" s="1"/>
  <c r="V81" i="1"/>
  <c r="J88" i="4" s="1"/>
  <c r="V80" i="1"/>
  <c r="J87" i="4" s="1"/>
  <c r="V79" i="1"/>
  <c r="J86" i="4" s="1"/>
  <c r="V78" i="1"/>
  <c r="J84" i="4" s="1"/>
  <c r="V77" i="1"/>
  <c r="J83" i="4" s="1"/>
  <c r="V76" i="1"/>
  <c r="J82" i="4" s="1"/>
  <c r="V75" i="1"/>
  <c r="J81" i="4" s="1"/>
  <c r="V74" i="1"/>
  <c r="J80" i="4" s="1"/>
  <c r="V73" i="1"/>
  <c r="J79" i="4" s="1"/>
  <c r="V72" i="1"/>
  <c r="J78" i="4" s="1"/>
  <c r="V71" i="1"/>
  <c r="J77" i="4" s="1"/>
  <c r="V70" i="1"/>
  <c r="J76" i="4" s="1"/>
  <c r="V69" i="1"/>
  <c r="J75" i="4" s="1"/>
  <c r="V68" i="1"/>
  <c r="J74" i="4" s="1"/>
  <c r="V67" i="1"/>
  <c r="J73" i="4" s="1"/>
  <c r="V66" i="1"/>
  <c r="J72" i="4" s="1"/>
  <c r="V65" i="1"/>
  <c r="J71" i="4" s="1"/>
  <c r="V64" i="1"/>
  <c r="J69" i="4" s="1"/>
  <c r="V62" i="1"/>
  <c r="J67" i="4" s="1"/>
  <c r="V61" i="1"/>
  <c r="J66" i="4" s="1"/>
  <c r="V60" i="1"/>
  <c r="J65" i="4" s="1"/>
  <c r="V59" i="1"/>
  <c r="J64" i="4" s="1"/>
  <c r="V58" i="1"/>
  <c r="J63" i="4" s="1"/>
  <c r="V57" i="1"/>
  <c r="J62" i="4" s="1"/>
  <c r="V56" i="1"/>
  <c r="J61" i="4" s="1"/>
  <c r="V55" i="1"/>
  <c r="J60" i="4" s="1"/>
  <c r="V54" i="1"/>
  <c r="J59" i="4" s="1"/>
  <c r="V52" i="1"/>
  <c r="J57" i="4" s="1"/>
  <c r="V51" i="1"/>
  <c r="J56" i="4" s="1"/>
  <c r="V50" i="1"/>
  <c r="J55" i="4" s="1"/>
  <c r="V49" i="1"/>
  <c r="J54" i="4" s="1"/>
  <c r="V48" i="1"/>
  <c r="J53" i="4" s="1"/>
  <c r="V47" i="1"/>
  <c r="J52" i="4" s="1"/>
  <c r="V46" i="1"/>
  <c r="J51" i="4" s="1"/>
  <c r="V45" i="1"/>
  <c r="J50" i="4" s="1"/>
  <c r="V44" i="1"/>
  <c r="J48" i="4" s="1"/>
  <c r="V43" i="1"/>
  <c r="J47" i="4" s="1"/>
  <c r="V42" i="1"/>
  <c r="J46" i="4" s="1"/>
  <c r="V41" i="1"/>
  <c r="J45" i="4" s="1"/>
  <c r="V40" i="1"/>
  <c r="J44" i="4" s="1"/>
  <c r="V39" i="1"/>
  <c r="J43" i="4" s="1"/>
  <c r="V38" i="1"/>
  <c r="J42" i="4" s="1"/>
  <c r="V37" i="1"/>
  <c r="J41" i="4" s="1"/>
  <c r="V35" i="1"/>
  <c r="J39" i="4" s="1"/>
  <c r="V34" i="1"/>
  <c r="J38" i="4" s="1"/>
  <c r="V33" i="1"/>
  <c r="J37" i="4" s="1"/>
  <c r="V32" i="1"/>
  <c r="J36" i="4" s="1"/>
  <c r="V31" i="1"/>
  <c r="J35" i="4" s="1"/>
  <c r="V30" i="1"/>
  <c r="J34" i="4" s="1"/>
  <c r="V29" i="1"/>
  <c r="J33" i="4" s="1"/>
  <c r="V28" i="1"/>
  <c r="J32" i="4" s="1"/>
  <c r="V27" i="1"/>
  <c r="J30" i="4" s="1"/>
  <c r="V26" i="1"/>
  <c r="J29" i="4" s="1"/>
  <c r="V25" i="1"/>
  <c r="J28" i="4" s="1"/>
  <c r="V24" i="1"/>
  <c r="J27" i="4" s="1"/>
  <c r="V23" i="1"/>
  <c r="J26" i="4" s="1"/>
  <c r="V22" i="1"/>
  <c r="J25" i="4" s="1"/>
  <c r="V21" i="1"/>
  <c r="J24" i="4" s="1"/>
  <c r="V20" i="1"/>
  <c r="J23" i="4" s="1"/>
  <c r="V19" i="1"/>
  <c r="J22" i="4" s="1"/>
  <c r="V18" i="1"/>
  <c r="J21" i="4" s="1"/>
  <c r="V17" i="1"/>
  <c r="J20" i="4" s="1"/>
  <c r="V16" i="1"/>
  <c r="J19" i="4" s="1"/>
  <c r="V15" i="1"/>
  <c r="J17" i="4" s="1"/>
  <c r="V14" i="1"/>
  <c r="J16" i="4" s="1"/>
  <c r="V13" i="1"/>
  <c r="J15" i="4" s="1"/>
  <c r="V12" i="1"/>
  <c r="J14" i="4" s="1"/>
  <c r="V11" i="1"/>
  <c r="J13" i="4" s="1"/>
  <c r="V10" i="1"/>
  <c r="J12" i="4" s="1"/>
  <c r="V9" i="1"/>
  <c r="J11" i="4" s="1"/>
  <c r="V8" i="1"/>
  <c r="J9" i="4"/>
  <c r="J10" i="4" l="1"/>
  <c r="V119" i="1"/>
  <c r="J7" i="4"/>
  <c r="J126" i="4"/>
  <c r="J129" i="4"/>
  <c r="L68" i="4" s="1"/>
  <c r="V68" i="4" s="1"/>
  <c r="P117" i="1"/>
  <c r="G125" i="4" s="1"/>
  <c r="P115" i="1"/>
  <c r="G123" i="4" s="1"/>
  <c r="P114" i="1"/>
  <c r="G122" i="4" s="1"/>
  <c r="P113" i="1"/>
  <c r="G121" i="4" s="1"/>
  <c r="P112" i="1"/>
  <c r="G120" i="4" s="1"/>
  <c r="P111" i="1"/>
  <c r="G119" i="4" s="1"/>
  <c r="P110" i="1"/>
  <c r="G118" i="4" s="1"/>
  <c r="P109" i="1"/>
  <c r="G117" i="4" s="1"/>
  <c r="P106" i="1"/>
  <c r="G113" i="4" s="1"/>
  <c r="P105" i="1"/>
  <c r="G112" i="4" s="1"/>
  <c r="P104" i="1"/>
  <c r="G111" i="4" s="1"/>
  <c r="P103" i="1"/>
  <c r="G110" i="4" s="1"/>
  <c r="P102" i="1"/>
  <c r="G109" i="4" s="1"/>
  <c r="P101" i="1"/>
  <c r="G108" i="4" s="1"/>
  <c r="P100" i="1"/>
  <c r="G107" i="4" s="1"/>
  <c r="P99" i="1"/>
  <c r="G106" i="4" s="1"/>
  <c r="P98" i="1"/>
  <c r="G105" i="4" s="1"/>
  <c r="P97" i="1"/>
  <c r="G104" i="4" s="1"/>
  <c r="P96" i="1"/>
  <c r="G103" i="4" s="1"/>
  <c r="P95" i="1"/>
  <c r="G102" i="4" s="1"/>
  <c r="P94" i="1"/>
  <c r="G101" i="4" s="1"/>
  <c r="P93" i="1"/>
  <c r="G100" i="4" s="1"/>
  <c r="P92" i="1"/>
  <c r="G99" i="4" s="1"/>
  <c r="P91" i="1"/>
  <c r="G98" i="4" s="1"/>
  <c r="P90" i="1"/>
  <c r="G97" i="4" s="1"/>
  <c r="P89" i="1"/>
  <c r="G96" i="4" s="1"/>
  <c r="P88" i="1"/>
  <c r="G95" i="4" s="1"/>
  <c r="P87" i="1"/>
  <c r="G94" i="4" s="1"/>
  <c r="P86" i="1"/>
  <c r="G93" i="4" s="1"/>
  <c r="P85" i="1"/>
  <c r="G92" i="4" s="1"/>
  <c r="P84" i="1"/>
  <c r="G91" i="4" s="1"/>
  <c r="P83" i="1"/>
  <c r="G90" i="4" s="1"/>
  <c r="P82" i="1"/>
  <c r="G89" i="4" s="1"/>
  <c r="P81" i="1"/>
  <c r="G88" i="4" s="1"/>
  <c r="P80" i="1"/>
  <c r="G87" i="4" s="1"/>
  <c r="P79" i="1"/>
  <c r="G86" i="4" s="1"/>
  <c r="P78" i="1"/>
  <c r="G84" i="4" s="1"/>
  <c r="P77" i="1"/>
  <c r="G83" i="4" s="1"/>
  <c r="P76" i="1"/>
  <c r="G82" i="4" s="1"/>
  <c r="P75" i="1"/>
  <c r="G81" i="4" s="1"/>
  <c r="P74" i="1"/>
  <c r="G80" i="4" s="1"/>
  <c r="P73" i="1"/>
  <c r="G79" i="4" s="1"/>
  <c r="P72" i="1"/>
  <c r="G78" i="4" s="1"/>
  <c r="P71" i="1"/>
  <c r="G77" i="4" s="1"/>
  <c r="P70" i="1"/>
  <c r="G76" i="4" s="1"/>
  <c r="P69" i="1"/>
  <c r="G75" i="4" s="1"/>
  <c r="P68" i="1"/>
  <c r="G74" i="4" s="1"/>
  <c r="P67" i="1"/>
  <c r="G73" i="4" s="1"/>
  <c r="P66" i="1"/>
  <c r="G72" i="4" s="1"/>
  <c r="P65" i="1"/>
  <c r="G71" i="4" s="1"/>
  <c r="P64" i="1"/>
  <c r="G69" i="4" s="1"/>
  <c r="P62" i="1"/>
  <c r="G67" i="4" s="1"/>
  <c r="P61" i="1"/>
  <c r="G66" i="4" s="1"/>
  <c r="P60" i="1"/>
  <c r="G65" i="4" s="1"/>
  <c r="P59" i="1"/>
  <c r="G64" i="4" s="1"/>
  <c r="P58" i="1"/>
  <c r="G63" i="4" s="1"/>
  <c r="P57" i="1"/>
  <c r="G62" i="4" s="1"/>
  <c r="P56" i="1"/>
  <c r="G61" i="4" s="1"/>
  <c r="P55" i="1"/>
  <c r="G60" i="4" s="1"/>
  <c r="P54" i="1"/>
  <c r="G59" i="4" s="1"/>
  <c r="P53" i="1"/>
  <c r="G58" i="4" s="1"/>
  <c r="P52" i="1"/>
  <c r="G57" i="4" s="1"/>
  <c r="P51" i="1"/>
  <c r="G56" i="4" s="1"/>
  <c r="P50" i="1"/>
  <c r="G55" i="4" s="1"/>
  <c r="P49" i="1"/>
  <c r="G54" i="4" s="1"/>
  <c r="P48" i="1"/>
  <c r="G53" i="4" s="1"/>
  <c r="P47" i="1"/>
  <c r="G52" i="4" s="1"/>
  <c r="P46" i="1"/>
  <c r="G51" i="4" s="1"/>
  <c r="P45" i="1"/>
  <c r="G50" i="4" s="1"/>
  <c r="P44" i="1"/>
  <c r="G48" i="4" s="1"/>
  <c r="P43" i="1"/>
  <c r="G47" i="4" s="1"/>
  <c r="P42" i="1"/>
  <c r="G46" i="4" s="1"/>
  <c r="P41" i="1"/>
  <c r="G45" i="4" s="1"/>
  <c r="P40" i="1"/>
  <c r="G44" i="4" s="1"/>
  <c r="P39" i="1"/>
  <c r="G43" i="4" s="1"/>
  <c r="P38" i="1"/>
  <c r="G42" i="4" s="1"/>
  <c r="P37" i="1"/>
  <c r="G41" i="4" s="1"/>
  <c r="P36" i="1"/>
  <c r="G40" i="4" s="1"/>
  <c r="P35" i="1"/>
  <c r="G39" i="4" s="1"/>
  <c r="P34" i="1"/>
  <c r="G38" i="4" s="1"/>
  <c r="P33" i="1"/>
  <c r="G37" i="4" s="1"/>
  <c r="P32" i="1"/>
  <c r="G36" i="4" s="1"/>
  <c r="P31" i="1"/>
  <c r="G35" i="4" s="1"/>
  <c r="G34" i="4"/>
  <c r="P29" i="1"/>
  <c r="G33" i="4" s="1"/>
  <c r="P28" i="1"/>
  <c r="G32" i="4" s="1"/>
  <c r="P27" i="1"/>
  <c r="G30" i="4" s="1"/>
  <c r="P26" i="1"/>
  <c r="G29" i="4" s="1"/>
  <c r="P25" i="1"/>
  <c r="G28" i="4" s="1"/>
  <c r="P24" i="1"/>
  <c r="G27" i="4" s="1"/>
  <c r="P23" i="1"/>
  <c r="G26" i="4" s="1"/>
  <c r="P22" i="1"/>
  <c r="G25" i="4" s="1"/>
  <c r="P21" i="1"/>
  <c r="G24" i="4" s="1"/>
  <c r="G23" i="4"/>
  <c r="P19" i="1"/>
  <c r="G22" i="4" s="1"/>
  <c r="P18" i="1"/>
  <c r="G21" i="4" s="1"/>
  <c r="P17" i="1"/>
  <c r="G20" i="4" s="1"/>
  <c r="P16" i="1"/>
  <c r="G19" i="4" s="1"/>
  <c r="G17" i="4"/>
  <c r="P14" i="1"/>
  <c r="G16" i="4" s="1"/>
  <c r="P13" i="1"/>
  <c r="G15" i="4" s="1"/>
  <c r="G14" i="4"/>
  <c r="G13" i="4"/>
  <c r="P10" i="1"/>
  <c r="G12" i="4" s="1"/>
  <c r="P9" i="1"/>
  <c r="G11" i="4" s="1"/>
  <c r="G10" i="4"/>
  <c r="G9" i="4"/>
  <c r="G7" i="4" l="1"/>
  <c r="G126" i="4"/>
  <c r="L84" i="4"/>
  <c r="AG124" i="4"/>
  <c r="AI124" i="4" s="1"/>
  <c r="AF124" i="4" s="1"/>
  <c r="AZ124" i="4" s="1"/>
  <c r="AG125" i="4"/>
  <c r="AI125" i="4" s="1"/>
  <c r="AF125" i="4" s="1"/>
  <c r="AZ125" i="4" s="1"/>
  <c r="L124" i="4"/>
  <c r="V124" i="4" s="1"/>
  <c r="L7" i="4"/>
  <c r="V7" i="4" s="1"/>
  <c r="L115" i="4"/>
  <c r="V115" i="4" s="1"/>
  <c r="L12" i="4"/>
  <c r="V12" i="4" s="1"/>
  <c r="L114" i="4"/>
  <c r="V114" i="4" s="1"/>
  <c r="L73" i="4"/>
  <c r="V73" i="4" s="1"/>
  <c r="L29" i="4"/>
  <c r="V29" i="4" s="1"/>
  <c r="L20" i="4"/>
  <c r="V20" i="4" s="1"/>
  <c r="L9" i="4"/>
  <c r="V9" i="4" s="1"/>
  <c r="L19" i="4"/>
  <c r="V19" i="4" s="1"/>
  <c r="L108" i="4"/>
  <c r="V108" i="4" s="1"/>
  <c r="L56" i="4"/>
  <c r="V56" i="4" s="1"/>
  <c r="L22" i="4"/>
  <c r="V22" i="4" s="1"/>
  <c r="L13" i="4"/>
  <c r="V13" i="4" s="1"/>
  <c r="L51" i="4"/>
  <c r="V51" i="4" s="1"/>
  <c r="L40" i="4"/>
  <c r="V40" i="4" s="1"/>
  <c r="L58" i="4"/>
  <c r="V58" i="4" s="1"/>
  <c r="L125" i="4"/>
  <c r="V125" i="4" s="1"/>
  <c r="L123" i="4"/>
  <c r="V123" i="4" s="1"/>
  <c r="L122" i="4"/>
  <c r="V122" i="4" s="1"/>
  <c r="L121" i="4"/>
  <c r="V121" i="4" s="1"/>
  <c r="L120" i="4"/>
  <c r="V120" i="4" s="1"/>
  <c r="L119" i="4"/>
  <c r="V119" i="4" s="1"/>
  <c r="L118" i="4"/>
  <c r="V118" i="4" s="1"/>
  <c r="L117" i="4"/>
  <c r="V117" i="4" s="1"/>
  <c r="L113" i="4"/>
  <c r="V113" i="4" s="1"/>
  <c r="L112" i="4"/>
  <c r="V112" i="4" s="1"/>
  <c r="L111" i="4"/>
  <c r="V111" i="4" s="1"/>
  <c r="L110" i="4"/>
  <c r="V110" i="4" s="1"/>
  <c r="L109" i="4"/>
  <c r="V109" i="4" s="1"/>
  <c r="L107" i="4"/>
  <c r="V107" i="4" s="1"/>
  <c r="L106" i="4"/>
  <c r="V106" i="4" s="1"/>
  <c r="L105" i="4"/>
  <c r="V105" i="4" s="1"/>
  <c r="L104" i="4"/>
  <c r="V104" i="4" s="1"/>
  <c r="L103" i="4"/>
  <c r="V103" i="4" s="1"/>
  <c r="L102" i="4"/>
  <c r="V102" i="4" s="1"/>
  <c r="L101" i="4"/>
  <c r="V101" i="4" s="1"/>
  <c r="L100" i="4"/>
  <c r="V100" i="4" s="1"/>
  <c r="L99" i="4"/>
  <c r="V99" i="4" s="1"/>
  <c r="L98" i="4"/>
  <c r="V98" i="4" s="1"/>
  <c r="L97" i="4"/>
  <c r="V97" i="4" s="1"/>
  <c r="L96" i="4"/>
  <c r="V96" i="4" s="1"/>
  <c r="L95" i="4"/>
  <c r="V95" i="4" s="1"/>
  <c r="L94" i="4"/>
  <c r="V94" i="4" s="1"/>
  <c r="L93" i="4"/>
  <c r="V93" i="4" s="1"/>
  <c r="L92" i="4"/>
  <c r="V92" i="4" s="1"/>
  <c r="L91" i="4"/>
  <c r="V91" i="4" s="1"/>
  <c r="L90" i="4"/>
  <c r="V90" i="4" s="1"/>
  <c r="L89" i="4"/>
  <c r="V89" i="4" s="1"/>
  <c r="L88" i="4"/>
  <c r="V88" i="4" s="1"/>
  <c r="L87" i="4"/>
  <c r="V87" i="4" s="1"/>
  <c r="L86" i="4"/>
  <c r="V86" i="4" s="1"/>
  <c r="V84" i="4"/>
  <c r="L83" i="4"/>
  <c r="V83" i="4" s="1"/>
  <c r="L82" i="4"/>
  <c r="V82" i="4" s="1"/>
  <c r="L81" i="4"/>
  <c r="V81" i="4" s="1"/>
  <c r="L80" i="4"/>
  <c r="V80" i="4" s="1"/>
  <c r="L79" i="4"/>
  <c r="V79" i="4" s="1"/>
  <c r="L78" i="4"/>
  <c r="V78" i="4" s="1"/>
  <c r="L77" i="4"/>
  <c r="V77" i="4" s="1"/>
  <c r="L76" i="4"/>
  <c r="V76" i="4" s="1"/>
  <c r="L75" i="4"/>
  <c r="V75" i="4" s="1"/>
  <c r="L74" i="4"/>
  <c r="V74" i="4" s="1"/>
  <c r="L72" i="4"/>
  <c r="V72" i="4" s="1"/>
  <c r="L71" i="4"/>
  <c r="V71" i="4" s="1"/>
  <c r="L69" i="4"/>
  <c r="V69" i="4" s="1"/>
  <c r="L67" i="4"/>
  <c r="V67" i="4" s="1"/>
  <c r="L66" i="4"/>
  <c r="V66" i="4" s="1"/>
  <c r="L65" i="4"/>
  <c r="V65" i="4" s="1"/>
  <c r="L64" i="4"/>
  <c r="V64" i="4" s="1"/>
  <c r="L63" i="4"/>
  <c r="V63" i="4" s="1"/>
  <c r="L62" i="4"/>
  <c r="V62" i="4" s="1"/>
  <c r="L61" i="4"/>
  <c r="V61" i="4" s="1"/>
  <c r="L60" i="4"/>
  <c r="V60" i="4" s="1"/>
  <c r="L59" i="4"/>
  <c r="V59" i="4" s="1"/>
  <c r="L57" i="4"/>
  <c r="V57" i="4" s="1"/>
  <c r="L55" i="4"/>
  <c r="V55" i="4" s="1"/>
  <c r="L54" i="4"/>
  <c r="V54" i="4" s="1"/>
  <c r="L53" i="4"/>
  <c r="V53" i="4" s="1"/>
  <c r="L52" i="4"/>
  <c r="V52" i="4" s="1"/>
  <c r="L50" i="4"/>
  <c r="V50" i="4" s="1"/>
  <c r="L48" i="4"/>
  <c r="V48" i="4" s="1"/>
  <c r="L47" i="4"/>
  <c r="V47" i="4" s="1"/>
  <c r="L46" i="4"/>
  <c r="V46" i="4" s="1"/>
  <c r="L45" i="4"/>
  <c r="V45" i="4" s="1"/>
  <c r="L44" i="4"/>
  <c r="V44" i="4" s="1"/>
  <c r="L43" i="4"/>
  <c r="V43" i="4" s="1"/>
  <c r="L42" i="4"/>
  <c r="V42" i="4" s="1"/>
  <c r="L41" i="4"/>
  <c r="V41" i="4" s="1"/>
  <c r="L39" i="4"/>
  <c r="V39" i="4" s="1"/>
  <c r="L38" i="4"/>
  <c r="V38" i="4" s="1"/>
  <c r="L37" i="4"/>
  <c r="V37" i="4" s="1"/>
  <c r="L36" i="4"/>
  <c r="V36" i="4" s="1"/>
  <c r="L35" i="4"/>
  <c r="V35" i="4" s="1"/>
  <c r="L34" i="4"/>
  <c r="V34" i="4" s="1"/>
  <c r="L33" i="4"/>
  <c r="V33" i="4" s="1"/>
  <c r="L32" i="4"/>
  <c r="V32" i="4" s="1"/>
  <c r="L30" i="4"/>
  <c r="V30" i="4" s="1"/>
  <c r="L28" i="4"/>
  <c r="V28" i="4" s="1"/>
  <c r="L27" i="4"/>
  <c r="V27" i="4" s="1"/>
  <c r="L26" i="4"/>
  <c r="V26" i="4" s="1"/>
  <c r="L25" i="4"/>
  <c r="V25" i="4" s="1"/>
  <c r="L24" i="4"/>
  <c r="V24" i="4" s="1"/>
  <c r="L23" i="4"/>
  <c r="V23" i="4" s="1"/>
  <c r="L21" i="4"/>
  <c r="V21" i="4" s="1"/>
  <c r="L17" i="4"/>
  <c r="V17" i="4" s="1"/>
  <c r="L16" i="4"/>
  <c r="V16" i="4" s="1"/>
  <c r="L15" i="4"/>
  <c r="V15" i="4" s="1"/>
  <c r="L14" i="4"/>
  <c r="V14" i="4" s="1"/>
  <c r="L11" i="4"/>
  <c r="V11" i="4" s="1"/>
  <c r="L10" i="4"/>
  <c r="V10" i="4" s="1"/>
  <c r="P119" i="1"/>
  <c r="AJ129" i="4"/>
  <c r="AL60" i="4" s="1"/>
  <c r="AL39" i="4" l="1"/>
  <c r="AL125" i="4"/>
  <c r="AT125" i="4" s="1"/>
  <c r="AW125" i="4" s="1"/>
  <c r="AS125" i="4" s="1"/>
  <c r="AL7" i="4"/>
  <c r="AL116" i="4"/>
  <c r="AL118" i="4"/>
  <c r="AL119" i="4"/>
  <c r="AL120" i="4"/>
  <c r="AL121" i="4"/>
  <c r="AL122" i="4"/>
  <c r="AL124" i="4"/>
  <c r="AL117" i="4"/>
  <c r="AL69" i="4"/>
  <c r="AL106" i="4"/>
  <c r="AL112" i="4"/>
  <c r="AL81" i="4"/>
  <c r="AL62" i="4"/>
  <c r="AL59" i="4"/>
  <c r="AL28" i="4"/>
  <c r="AL17" i="4"/>
  <c r="AL115" i="4"/>
  <c r="AT115" i="4" s="1"/>
  <c r="AW115" i="4" s="1"/>
  <c r="AS115" i="4" s="1"/>
  <c r="BA115" i="4" s="1"/>
  <c r="AL114" i="4"/>
  <c r="AT114" i="4" s="1"/>
  <c r="AW114" i="4" s="1"/>
  <c r="AS114" i="4" s="1"/>
  <c r="BA114" i="4" s="1"/>
  <c r="AL113" i="4"/>
  <c r="AL111" i="4"/>
  <c r="AL110" i="4"/>
  <c r="AL109" i="4"/>
  <c r="AL108" i="4"/>
  <c r="AL107" i="4"/>
  <c r="AL105" i="4"/>
  <c r="AL104" i="4"/>
  <c r="AL103" i="4"/>
  <c r="AL102" i="4"/>
  <c r="AL101" i="4"/>
  <c r="AL100" i="4"/>
  <c r="AL99" i="4"/>
  <c r="AL98" i="4"/>
  <c r="AL97" i="4"/>
  <c r="AL96" i="4"/>
  <c r="AL95" i="4"/>
  <c r="AL94" i="4"/>
  <c r="AL93" i="4"/>
  <c r="AL91" i="4"/>
  <c r="AL90" i="4"/>
  <c r="AL89" i="4"/>
  <c r="AL88" i="4"/>
  <c r="AL87" i="4"/>
  <c r="AT87" i="4" s="1"/>
  <c r="AW87" i="4" s="1"/>
  <c r="AS87" i="4" s="1"/>
  <c r="BA87" i="4" s="1"/>
  <c r="AL86" i="4"/>
  <c r="AL85" i="4"/>
  <c r="AL84" i="4"/>
  <c r="AL83" i="4"/>
  <c r="AL82" i="4"/>
  <c r="AT82" i="4" s="1"/>
  <c r="AW82" i="4" s="1"/>
  <c r="AS82" i="4" s="1"/>
  <c r="BA82" i="4" s="1"/>
  <c r="AS81" i="4"/>
  <c r="BA81" i="4" s="1"/>
  <c r="AL80" i="4"/>
  <c r="AL79" i="4"/>
  <c r="AL78" i="4"/>
  <c r="AL76" i="4"/>
  <c r="AL75" i="4"/>
  <c r="AL74" i="4"/>
  <c r="AL73" i="4"/>
  <c r="AL72" i="4"/>
  <c r="AL71" i="4"/>
  <c r="AL70" i="4"/>
  <c r="AL68" i="4"/>
  <c r="AT68" i="4" s="1"/>
  <c r="AW68" i="4" s="1"/>
  <c r="AS68" i="4" s="1"/>
  <c r="BA68" i="4" s="1"/>
  <c r="AL67" i="4"/>
  <c r="AL66" i="4"/>
  <c r="AL65" i="4"/>
  <c r="AL64" i="4"/>
  <c r="AL58" i="4"/>
  <c r="AL57" i="4"/>
  <c r="AL56" i="4"/>
  <c r="AL55" i="4"/>
  <c r="AL54" i="4"/>
  <c r="AL53" i="4"/>
  <c r="AL52" i="4"/>
  <c r="AL51" i="4"/>
  <c r="AL50" i="4"/>
  <c r="AL49" i="4"/>
  <c r="AL48" i="4"/>
  <c r="AL47" i="4"/>
  <c r="AL46" i="4"/>
  <c r="AL45" i="4"/>
  <c r="AT45" i="4" s="1"/>
  <c r="AW45" i="4" s="1"/>
  <c r="AS45" i="4" s="1"/>
  <c r="BA45" i="4" s="1"/>
  <c r="AL44" i="4"/>
  <c r="AT44" i="4" s="1"/>
  <c r="AW44" i="4" s="1"/>
  <c r="AS44" i="4" s="1"/>
  <c r="BA44" i="4" s="1"/>
  <c r="AL43" i="4"/>
  <c r="AL42" i="4"/>
  <c r="AL40" i="4"/>
  <c r="AL37" i="4"/>
  <c r="AT37" i="4" s="1"/>
  <c r="AW37" i="4" s="1"/>
  <c r="AS37" i="4" s="1"/>
  <c r="BA37" i="4" s="1"/>
  <c r="AL36" i="4"/>
  <c r="AL35" i="4"/>
  <c r="AL34" i="4"/>
  <c r="AL33" i="4"/>
  <c r="AL32" i="4"/>
  <c r="AL31" i="4"/>
  <c r="AL30" i="4"/>
  <c r="AL29" i="4"/>
  <c r="AL25" i="4"/>
  <c r="AL24" i="4"/>
  <c r="AL23" i="4"/>
  <c r="AL22" i="4"/>
  <c r="AL21" i="4"/>
  <c r="AL20" i="4"/>
  <c r="AL19" i="4"/>
  <c r="AL18" i="4"/>
  <c r="AL16" i="4"/>
  <c r="AL15" i="4"/>
  <c r="AL14" i="4"/>
  <c r="AL13" i="4"/>
  <c r="AL12" i="4"/>
  <c r="AL11" i="4"/>
  <c r="AL10" i="4"/>
  <c r="AL8" i="4"/>
  <c r="AT124" i="4"/>
  <c r="AW124" i="4" s="1"/>
  <c r="AS124" i="4" s="1"/>
  <c r="BA124" i="4" s="1"/>
  <c r="G129" i="4"/>
  <c r="I7" i="4" s="1"/>
  <c r="U7" i="4" s="1"/>
  <c r="AU122" i="4"/>
  <c r="AU121" i="4"/>
  <c r="AU120" i="4"/>
  <c r="AU119" i="4"/>
  <c r="AU118" i="4"/>
  <c r="AU117" i="4"/>
  <c r="AU113" i="4"/>
  <c r="AU112" i="4"/>
  <c r="AU111" i="4"/>
  <c r="AU110" i="4"/>
  <c r="AU109" i="4"/>
  <c r="AU108" i="4"/>
  <c r="AU107" i="4"/>
  <c r="AU106" i="4"/>
  <c r="AU105" i="4"/>
  <c r="AU104" i="4"/>
  <c r="AU103" i="4"/>
  <c r="AU102" i="4"/>
  <c r="AU101" i="4"/>
  <c r="AU100" i="4"/>
  <c r="AU99" i="4"/>
  <c r="AU98" i="4"/>
  <c r="AU97" i="4"/>
  <c r="AU96" i="4"/>
  <c r="AU95" i="4"/>
  <c r="AU94" i="4"/>
  <c r="AU93" i="4"/>
  <c r="AU91" i="4"/>
  <c r="AU90" i="4"/>
  <c r="AU89" i="4"/>
  <c r="AU88" i="4"/>
  <c r="AU86" i="4"/>
  <c r="AU84" i="4"/>
  <c r="AU83" i="4"/>
  <c r="AU80" i="4"/>
  <c r="AU79" i="4"/>
  <c r="AU78" i="4"/>
  <c r="AU76" i="4"/>
  <c r="AU75" i="4"/>
  <c r="AU74" i="4"/>
  <c r="AU73" i="4"/>
  <c r="AU72" i="4"/>
  <c r="AU71" i="4"/>
  <c r="AU67" i="4"/>
  <c r="AU66" i="4"/>
  <c r="AU65" i="4"/>
  <c r="AU64" i="4"/>
  <c r="AU62" i="4"/>
  <c r="AU58" i="4"/>
  <c r="AU57" i="4"/>
  <c r="AU56" i="4"/>
  <c r="AU55" i="4"/>
  <c r="AU54" i="4"/>
  <c r="AU53" i="4"/>
  <c r="AU52" i="4"/>
  <c r="AU51" i="4"/>
  <c r="AU50" i="4"/>
  <c r="AU48" i="4"/>
  <c r="AU47" i="4"/>
  <c r="AU46" i="4"/>
  <c r="AU43" i="4"/>
  <c r="AU42" i="4"/>
  <c r="AU36" i="4"/>
  <c r="AU35" i="4"/>
  <c r="AU34" i="4"/>
  <c r="AU33" i="4"/>
  <c r="AU32" i="4"/>
  <c r="AU30" i="4"/>
  <c r="AU29" i="4"/>
  <c r="AU25" i="4"/>
  <c r="AU24" i="4"/>
  <c r="AU23" i="4"/>
  <c r="AU22" i="4"/>
  <c r="AU21" i="4"/>
  <c r="AU20" i="4"/>
  <c r="AU19" i="4"/>
  <c r="AU16" i="4"/>
  <c r="AU15" i="4"/>
  <c r="AU14" i="4"/>
  <c r="AU13" i="4"/>
  <c r="AU12" i="4"/>
  <c r="AU11" i="4"/>
  <c r="AU10" i="4"/>
  <c r="AU8" i="4"/>
  <c r="AV122" i="4"/>
  <c r="AV121" i="4"/>
  <c r="AV120" i="4"/>
  <c r="AV119" i="4"/>
  <c r="AV118" i="4"/>
  <c r="AV117" i="4"/>
  <c r="AV113" i="4"/>
  <c r="AV112" i="4"/>
  <c r="AV111" i="4"/>
  <c r="AV110" i="4"/>
  <c r="AV109" i="4"/>
  <c r="AV108" i="4"/>
  <c r="AV107" i="4"/>
  <c r="AV106" i="4"/>
  <c r="AV105" i="4"/>
  <c r="AV104" i="4"/>
  <c r="AV103" i="4"/>
  <c r="AV102" i="4"/>
  <c r="AV101" i="4"/>
  <c r="AV100" i="4"/>
  <c r="AV99" i="4"/>
  <c r="AV98" i="4"/>
  <c r="AV97" i="4"/>
  <c r="AV96" i="4"/>
  <c r="AV95" i="4"/>
  <c r="AV94" i="4"/>
  <c r="AV93" i="4"/>
  <c r="AV91" i="4"/>
  <c r="AV90" i="4"/>
  <c r="AV89" i="4"/>
  <c r="AV88" i="4"/>
  <c r="AV86" i="4"/>
  <c r="AV84" i="4"/>
  <c r="AV83" i="4"/>
  <c r="AV80" i="4"/>
  <c r="AV79" i="4"/>
  <c r="AV78" i="4"/>
  <c r="AV76" i="4"/>
  <c r="AV75" i="4"/>
  <c r="AV74" i="4"/>
  <c r="AV73" i="4"/>
  <c r="AV72" i="4"/>
  <c r="AV71" i="4"/>
  <c r="AV67" i="4"/>
  <c r="AV66" i="4"/>
  <c r="AV65" i="4"/>
  <c r="AV64" i="4"/>
  <c r="AV62" i="4"/>
  <c r="AV58" i="4"/>
  <c r="AV57" i="4"/>
  <c r="AV56" i="4"/>
  <c r="AV55" i="4"/>
  <c r="AV54" i="4"/>
  <c r="AV53" i="4"/>
  <c r="AV52" i="4"/>
  <c r="AV51" i="4"/>
  <c r="AV50" i="4"/>
  <c r="AV48" i="4"/>
  <c r="AV47" i="4"/>
  <c r="AV46" i="4"/>
  <c r="AV43" i="4"/>
  <c r="AV42" i="4"/>
  <c r="AV36" i="4"/>
  <c r="AV35" i="4"/>
  <c r="AV34" i="4"/>
  <c r="AV33" i="4"/>
  <c r="AV32" i="4"/>
  <c r="AV30" i="4"/>
  <c r="AV29" i="4"/>
  <c r="AV25" i="4"/>
  <c r="AV24" i="4"/>
  <c r="AV23" i="4"/>
  <c r="AV22" i="4"/>
  <c r="AV21" i="4"/>
  <c r="AV20" i="4"/>
  <c r="AV19" i="4"/>
  <c r="AV16" i="4"/>
  <c r="AV15" i="4"/>
  <c r="AV14" i="4"/>
  <c r="AV13" i="4"/>
  <c r="AV12" i="4"/>
  <c r="AV11" i="4"/>
  <c r="AV10" i="4"/>
  <c r="AV8" i="4"/>
  <c r="AU18" i="4"/>
  <c r="AV18" i="4"/>
  <c r="AU31" i="4"/>
  <c r="AV31" i="4"/>
  <c r="AU49" i="4"/>
  <c r="AV49" i="4"/>
  <c r="AU70" i="4"/>
  <c r="AV70" i="4"/>
  <c r="AU85" i="4"/>
  <c r="AV85" i="4"/>
  <c r="AU116" i="4"/>
  <c r="AV116" i="4"/>
  <c r="AS60" i="4" l="1"/>
  <c r="BA60" i="4" s="1"/>
  <c r="I124" i="4"/>
  <c r="U124" i="4" s="1"/>
  <c r="I68" i="4"/>
  <c r="U68" i="4" s="1"/>
  <c r="I115" i="4"/>
  <c r="U115" i="4" s="1"/>
  <c r="I51" i="4"/>
  <c r="U51" i="4" s="1"/>
  <c r="I114" i="4"/>
  <c r="U114" i="4" s="1"/>
  <c r="I9" i="4"/>
  <c r="U9" i="4" s="1"/>
  <c r="I10" i="4"/>
  <c r="U10" i="4" s="1"/>
  <c r="I11" i="4"/>
  <c r="U11" i="4" s="1"/>
  <c r="I12" i="4"/>
  <c r="U12" i="4" s="1"/>
  <c r="I13" i="4"/>
  <c r="U13" i="4" s="1"/>
  <c r="I14" i="4"/>
  <c r="U14" i="4" s="1"/>
  <c r="I15" i="4"/>
  <c r="U15" i="4" s="1"/>
  <c r="I16" i="4"/>
  <c r="U16" i="4" s="1"/>
  <c r="I17" i="4"/>
  <c r="U17" i="4" s="1"/>
  <c r="I19" i="4"/>
  <c r="U19" i="4" s="1"/>
  <c r="I20" i="4"/>
  <c r="U20" i="4" s="1"/>
  <c r="I21" i="4"/>
  <c r="U21" i="4" s="1"/>
  <c r="I22" i="4"/>
  <c r="U22" i="4" s="1"/>
  <c r="I23" i="4"/>
  <c r="U23" i="4" s="1"/>
  <c r="I24" i="4"/>
  <c r="U24" i="4" s="1"/>
  <c r="I25" i="4"/>
  <c r="U25" i="4" s="1"/>
  <c r="I26" i="4"/>
  <c r="U26" i="4" s="1"/>
  <c r="I27" i="4"/>
  <c r="U27" i="4" s="1"/>
  <c r="I28" i="4"/>
  <c r="U28" i="4" s="1"/>
  <c r="I29" i="4"/>
  <c r="U29" i="4" s="1"/>
  <c r="I30" i="4"/>
  <c r="U30" i="4" s="1"/>
  <c r="I32" i="4"/>
  <c r="U32" i="4" s="1"/>
  <c r="I33" i="4"/>
  <c r="U33" i="4" s="1"/>
  <c r="I34" i="4"/>
  <c r="U34" i="4" s="1"/>
  <c r="I35" i="4"/>
  <c r="U35" i="4" s="1"/>
  <c r="I36" i="4"/>
  <c r="U36" i="4" s="1"/>
  <c r="I37" i="4"/>
  <c r="U37" i="4" s="1"/>
  <c r="I38" i="4"/>
  <c r="U38" i="4" s="1"/>
  <c r="I39" i="4"/>
  <c r="U39" i="4" s="1"/>
  <c r="I40" i="4"/>
  <c r="U40" i="4" s="1"/>
  <c r="I41" i="4"/>
  <c r="U41" i="4" s="1"/>
  <c r="I42" i="4"/>
  <c r="U42" i="4" s="1"/>
  <c r="I43" i="4"/>
  <c r="U43" i="4" s="1"/>
  <c r="I44" i="4"/>
  <c r="U44" i="4" s="1"/>
  <c r="I45" i="4"/>
  <c r="U45" i="4" s="1"/>
  <c r="I46" i="4"/>
  <c r="U46" i="4" s="1"/>
  <c r="I47" i="4"/>
  <c r="U47" i="4" s="1"/>
  <c r="I48" i="4"/>
  <c r="U48" i="4" s="1"/>
  <c r="I50" i="4"/>
  <c r="U50" i="4" s="1"/>
  <c r="I52" i="4"/>
  <c r="U52" i="4" s="1"/>
  <c r="I53" i="4"/>
  <c r="U53" i="4" s="1"/>
  <c r="I54" i="4"/>
  <c r="U54" i="4" s="1"/>
  <c r="I55" i="4"/>
  <c r="U55" i="4" s="1"/>
  <c r="I56" i="4"/>
  <c r="U56" i="4" s="1"/>
  <c r="I57" i="4"/>
  <c r="U57" i="4" s="1"/>
  <c r="I58" i="4"/>
  <c r="U58" i="4" s="1"/>
  <c r="I59" i="4"/>
  <c r="U59" i="4" s="1"/>
  <c r="I60" i="4"/>
  <c r="U60" i="4" s="1"/>
  <c r="I61" i="4"/>
  <c r="U61" i="4" s="1"/>
  <c r="I62" i="4"/>
  <c r="U62" i="4" s="1"/>
  <c r="I63" i="4"/>
  <c r="U63" i="4" s="1"/>
  <c r="I64" i="4"/>
  <c r="U64" i="4" s="1"/>
  <c r="I65" i="4"/>
  <c r="U65" i="4" s="1"/>
  <c r="I66" i="4"/>
  <c r="U66" i="4" s="1"/>
  <c r="I67" i="4"/>
  <c r="U67" i="4" s="1"/>
  <c r="I69" i="4"/>
  <c r="U69" i="4" s="1"/>
  <c r="I71" i="4"/>
  <c r="U71" i="4" s="1"/>
  <c r="I72" i="4"/>
  <c r="U72" i="4" s="1"/>
  <c r="I73" i="4"/>
  <c r="U73" i="4" s="1"/>
  <c r="I74" i="4"/>
  <c r="U74" i="4" s="1"/>
  <c r="I75" i="4"/>
  <c r="U75" i="4" s="1"/>
  <c r="I76" i="4"/>
  <c r="U76" i="4" s="1"/>
  <c r="I77" i="4"/>
  <c r="U77" i="4" s="1"/>
  <c r="I78" i="4"/>
  <c r="U78" i="4" s="1"/>
  <c r="I79" i="4"/>
  <c r="U79" i="4" s="1"/>
  <c r="I80" i="4"/>
  <c r="U80" i="4" s="1"/>
  <c r="I81" i="4"/>
  <c r="U81" i="4" s="1"/>
  <c r="I82" i="4"/>
  <c r="U82" i="4" s="1"/>
  <c r="I83" i="4"/>
  <c r="U83" i="4" s="1"/>
  <c r="I84" i="4"/>
  <c r="U84" i="4" s="1"/>
  <c r="I86" i="4"/>
  <c r="U86" i="4" s="1"/>
  <c r="I87" i="4"/>
  <c r="U87" i="4" s="1"/>
  <c r="I88" i="4"/>
  <c r="U88" i="4" s="1"/>
  <c r="I89" i="4"/>
  <c r="U89" i="4" s="1"/>
  <c r="I90" i="4"/>
  <c r="U90" i="4" s="1"/>
  <c r="I91" i="4"/>
  <c r="U91" i="4" s="1"/>
  <c r="I92" i="4"/>
  <c r="U92" i="4" s="1"/>
  <c r="I93" i="4"/>
  <c r="U93" i="4" s="1"/>
  <c r="I94" i="4"/>
  <c r="U94" i="4" s="1"/>
  <c r="I95" i="4"/>
  <c r="U95" i="4" s="1"/>
  <c r="I96" i="4"/>
  <c r="U96" i="4" s="1"/>
  <c r="I97" i="4"/>
  <c r="U97" i="4" s="1"/>
  <c r="I98" i="4"/>
  <c r="U98" i="4" s="1"/>
  <c r="I99" i="4"/>
  <c r="U99" i="4" s="1"/>
  <c r="I100" i="4"/>
  <c r="U100" i="4" s="1"/>
  <c r="I101" i="4"/>
  <c r="U101" i="4" s="1"/>
  <c r="I102" i="4"/>
  <c r="U102" i="4" s="1"/>
  <c r="I103" i="4"/>
  <c r="U103" i="4" s="1"/>
  <c r="I104" i="4"/>
  <c r="U104" i="4" s="1"/>
  <c r="I105" i="4"/>
  <c r="U105" i="4" s="1"/>
  <c r="I106" i="4"/>
  <c r="U106" i="4" s="1"/>
  <c r="I107" i="4"/>
  <c r="U107" i="4" s="1"/>
  <c r="I108" i="4"/>
  <c r="U108" i="4" s="1"/>
  <c r="I109" i="4"/>
  <c r="U109" i="4" s="1"/>
  <c r="I110" i="4"/>
  <c r="U110" i="4" s="1"/>
  <c r="I111" i="4"/>
  <c r="U111" i="4" s="1"/>
  <c r="I112" i="4"/>
  <c r="U112" i="4" s="1"/>
  <c r="I113" i="4"/>
  <c r="U113" i="4" s="1"/>
  <c r="I117" i="4"/>
  <c r="U117" i="4" s="1"/>
  <c r="I118" i="4"/>
  <c r="U118" i="4" s="1"/>
  <c r="I119" i="4"/>
  <c r="U119" i="4" s="1"/>
  <c r="I120" i="4"/>
  <c r="U120" i="4" s="1"/>
  <c r="I121" i="4"/>
  <c r="U121" i="4" s="1"/>
  <c r="I122" i="4"/>
  <c r="U122" i="4" s="1"/>
  <c r="I123" i="4"/>
  <c r="U123" i="4" s="1"/>
  <c r="I125" i="4"/>
  <c r="U125" i="4" s="1"/>
  <c r="AT121" i="4"/>
  <c r="AW121" i="4" s="1"/>
  <c r="AT119" i="4"/>
  <c r="AW119" i="4" s="1"/>
  <c r="AT117" i="4"/>
  <c r="AW117" i="4" s="1"/>
  <c r="AT113" i="4"/>
  <c r="AW113" i="4" s="1"/>
  <c r="AT107" i="4"/>
  <c r="AW107" i="4" s="1"/>
  <c r="AT73" i="4"/>
  <c r="AW73" i="4" s="1"/>
  <c r="AT67" i="4"/>
  <c r="AW67" i="4" s="1"/>
  <c r="AT64" i="4"/>
  <c r="AW64" i="4" s="1"/>
  <c r="AT56" i="4"/>
  <c r="AW56" i="4" s="1"/>
  <c r="AT55" i="4"/>
  <c r="AW55" i="4" s="1"/>
  <c r="AT52" i="4"/>
  <c r="AW52" i="4" s="1"/>
  <c r="AT51" i="4"/>
  <c r="AW51" i="4" s="1"/>
  <c r="AT46" i="4"/>
  <c r="AW46" i="4" s="1"/>
  <c r="AT43" i="4"/>
  <c r="AW43" i="4" s="1"/>
  <c r="AT35" i="4"/>
  <c r="AW35" i="4" s="1"/>
  <c r="AT32" i="4"/>
  <c r="AW32" i="4" s="1"/>
  <c r="AT23" i="4"/>
  <c r="AW23" i="4" s="1"/>
  <c r="AT22" i="4"/>
  <c r="AW22" i="4" s="1"/>
  <c r="AS22" i="4" l="1"/>
  <c r="BA22" i="4" s="1"/>
  <c r="AS23" i="4"/>
  <c r="BA23" i="4" s="1"/>
  <c r="AS32" i="4"/>
  <c r="BA32" i="4" s="1"/>
  <c r="AS35" i="4"/>
  <c r="BA35" i="4" s="1"/>
  <c r="AS43" i="4"/>
  <c r="BA43" i="4" s="1"/>
  <c r="AS46" i="4"/>
  <c r="BA46" i="4" s="1"/>
  <c r="AS51" i="4"/>
  <c r="BA51" i="4" s="1"/>
  <c r="AS52" i="4"/>
  <c r="BA52" i="4" s="1"/>
  <c r="AS55" i="4"/>
  <c r="BA55" i="4" s="1"/>
  <c r="AS56" i="4"/>
  <c r="BA56" i="4" s="1"/>
  <c r="AS64" i="4"/>
  <c r="BA64" i="4" s="1"/>
  <c r="AS67" i="4"/>
  <c r="BA67" i="4" s="1"/>
  <c r="AS73" i="4"/>
  <c r="BA73" i="4" s="1"/>
  <c r="AS107" i="4"/>
  <c r="BA107" i="4" s="1"/>
  <c r="AS113" i="4"/>
  <c r="BA113" i="4" s="1"/>
  <c r="AS117" i="4"/>
  <c r="BA117" i="4" s="1"/>
  <c r="AS119" i="4"/>
  <c r="BA119" i="4" s="1"/>
  <c r="AS121" i="4"/>
  <c r="BA121" i="4" s="1"/>
  <c r="J116" i="4"/>
  <c r="L116" i="4" s="1"/>
  <c r="V116" i="4" s="1"/>
  <c r="G116" i="4"/>
  <c r="I116" i="4" s="1"/>
  <c r="U116" i="4" s="1"/>
  <c r="J85" i="4"/>
  <c r="L85" i="4" s="1"/>
  <c r="V85" i="4" s="1"/>
  <c r="G85" i="4"/>
  <c r="I85" i="4" s="1"/>
  <c r="U85" i="4" s="1"/>
  <c r="J70" i="4"/>
  <c r="L70" i="4" s="1"/>
  <c r="V70" i="4" s="1"/>
  <c r="G70" i="4"/>
  <c r="I70" i="4" s="1"/>
  <c r="U70" i="4" s="1"/>
  <c r="J49" i="4"/>
  <c r="L49" i="4" s="1"/>
  <c r="V49" i="4" s="1"/>
  <c r="G49" i="4"/>
  <c r="I49" i="4" s="1"/>
  <c r="U49" i="4" s="1"/>
  <c r="J31" i="4"/>
  <c r="L31" i="4" s="1"/>
  <c r="V31" i="4" s="1"/>
  <c r="G31" i="4"/>
  <c r="I31" i="4" s="1"/>
  <c r="U31" i="4" s="1"/>
  <c r="J18" i="4"/>
  <c r="L18" i="4" s="1"/>
  <c r="V18" i="4" s="1"/>
  <c r="G18" i="4"/>
  <c r="I18" i="4" s="1"/>
  <c r="U18" i="4" s="1"/>
  <c r="J8" i="4" l="1"/>
  <c r="L8" i="4" s="1"/>
  <c r="V8" i="4" s="1"/>
  <c r="G8" i="4"/>
  <c r="I8" i="4" s="1"/>
  <c r="U8" i="4" s="1"/>
  <c r="J117" i="1" l="1"/>
  <c r="D125" i="4" s="1"/>
  <c r="J115" i="1" l="1"/>
  <c r="D123" i="4" s="1"/>
  <c r="J114" i="1"/>
  <c r="D122" i="4" s="1"/>
  <c r="J110" i="1"/>
  <c r="D118" i="4" s="1"/>
  <c r="J113" i="1"/>
  <c r="D121" i="4" s="1"/>
  <c r="J112" i="1"/>
  <c r="D120" i="4" s="1"/>
  <c r="J111" i="1"/>
  <c r="D119" i="4" s="1"/>
  <c r="J109" i="1"/>
  <c r="D117" i="4" s="1"/>
  <c r="J106" i="1"/>
  <c r="D113" i="4" s="1"/>
  <c r="J105" i="1"/>
  <c r="D112" i="4" s="1"/>
  <c r="J104" i="1"/>
  <c r="D111" i="4" s="1"/>
  <c r="J103" i="1"/>
  <c r="D110" i="4" s="1"/>
  <c r="J102" i="1"/>
  <c r="D109" i="4" s="1"/>
  <c r="J101" i="1"/>
  <c r="D108" i="4" s="1"/>
  <c r="J100" i="1"/>
  <c r="D107" i="4" s="1"/>
  <c r="J99" i="1"/>
  <c r="D106" i="4" s="1"/>
  <c r="J98" i="1"/>
  <c r="D105" i="4" s="1"/>
  <c r="J97" i="1"/>
  <c r="D104" i="4" s="1"/>
  <c r="J96" i="1"/>
  <c r="D103" i="4" s="1"/>
  <c r="J95" i="1"/>
  <c r="D102" i="4" s="1"/>
  <c r="J94" i="1"/>
  <c r="D101" i="4" s="1"/>
  <c r="J93" i="1"/>
  <c r="D100" i="4" s="1"/>
  <c r="J92" i="1"/>
  <c r="D99" i="4" s="1"/>
  <c r="J91" i="1"/>
  <c r="D98" i="4" s="1"/>
  <c r="J90" i="1"/>
  <c r="D97" i="4" s="1"/>
  <c r="J89" i="1"/>
  <c r="D96" i="4" s="1"/>
  <c r="J88" i="1"/>
  <c r="D95" i="4" s="1"/>
  <c r="J86" i="1"/>
  <c r="D93" i="4" s="1"/>
  <c r="J85" i="1"/>
  <c r="D92" i="4" s="1"/>
  <c r="J84" i="1"/>
  <c r="D91" i="4" s="1"/>
  <c r="J83" i="1"/>
  <c r="D90" i="4" s="1"/>
  <c r="J82" i="1"/>
  <c r="D89" i="4" s="1"/>
  <c r="J81" i="1"/>
  <c r="D88" i="4" s="1"/>
  <c r="J80" i="1"/>
  <c r="D87" i="4" s="1"/>
  <c r="J79" i="1"/>
  <c r="D86" i="4" s="1"/>
  <c r="J87" i="1"/>
  <c r="D94" i="4" s="1"/>
  <c r="J78" i="1"/>
  <c r="D84" i="4" s="1"/>
  <c r="J77" i="1"/>
  <c r="D83" i="4" s="1"/>
  <c r="J75" i="1"/>
  <c r="D81" i="4" s="1"/>
  <c r="J74" i="1"/>
  <c r="D80" i="4" s="1"/>
  <c r="J73" i="1"/>
  <c r="D79" i="4" s="1"/>
  <c r="J72" i="1"/>
  <c r="D78" i="4" s="1"/>
  <c r="J71" i="1"/>
  <c r="D77" i="4" s="1"/>
  <c r="J70" i="1"/>
  <c r="D76" i="4" s="1"/>
  <c r="J69" i="1"/>
  <c r="D75" i="4" s="1"/>
  <c r="J68" i="1"/>
  <c r="D74" i="4" s="1"/>
  <c r="J67" i="1"/>
  <c r="D73" i="4" s="1"/>
  <c r="J65" i="1"/>
  <c r="D71" i="4" s="1"/>
  <c r="J66" i="1"/>
  <c r="D72" i="4" s="1"/>
  <c r="J76" i="1"/>
  <c r="D82" i="4" s="1"/>
  <c r="J62" i="1"/>
  <c r="D67" i="4" s="1"/>
  <c r="J61" i="1"/>
  <c r="D66" i="4" s="1"/>
  <c r="J60" i="1"/>
  <c r="D65" i="4" s="1"/>
  <c r="J59" i="1"/>
  <c r="D64" i="4" s="1"/>
  <c r="J58" i="1"/>
  <c r="D63" i="4" s="1"/>
  <c r="J57" i="1"/>
  <c r="D62" i="4" s="1"/>
  <c r="J47" i="1"/>
  <c r="D52" i="4" s="1"/>
  <c r="J56" i="1"/>
  <c r="D61" i="4" s="1"/>
  <c r="J55" i="1"/>
  <c r="D60" i="4" s="1"/>
  <c r="J54" i="1"/>
  <c r="D59" i="4" s="1"/>
  <c r="J53" i="1"/>
  <c r="D58" i="4" s="1"/>
  <c r="J64" i="1"/>
  <c r="D69" i="4" s="1"/>
  <c r="J50" i="1"/>
  <c r="D55" i="4" s="1"/>
  <c r="J49" i="1"/>
  <c r="D54" i="4" s="1"/>
  <c r="J52" i="1"/>
  <c r="D57" i="4" s="1"/>
  <c r="J46" i="1"/>
  <c r="D51" i="4" s="1"/>
  <c r="J51" i="1"/>
  <c r="D56" i="4" s="1"/>
  <c r="J48" i="1"/>
  <c r="D53" i="4" s="1"/>
  <c r="J45" i="1"/>
  <c r="D50" i="4" s="1"/>
  <c r="J44" i="1"/>
  <c r="D48" i="4" s="1"/>
  <c r="J32" i="1"/>
  <c r="D36" i="4" s="1"/>
  <c r="J43" i="1"/>
  <c r="D47" i="4" s="1"/>
  <c r="J42" i="1"/>
  <c r="D46" i="4" s="1"/>
  <c r="J41" i="1"/>
  <c r="D45" i="4" s="1"/>
  <c r="J40" i="1"/>
  <c r="D44" i="4" s="1"/>
  <c r="J39" i="1"/>
  <c r="D43" i="4" s="1"/>
  <c r="J38" i="1"/>
  <c r="D42" i="4" s="1"/>
  <c r="J37" i="1"/>
  <c r="D41" i="4" s="1"/>
  <c r="J29" i="1"/>
  <c r="D33" i="4" s="1"/>
  <c r="J30" i="1"/>
  <c r="D34" i="4" s="1"/>
  <c r="J36" i="1"/>
  <c r="D40" i="4" s="1"/>
  <c r="J35" i="1"/>
  <c r="D39" i="4" s="1"/>
  <c r="J34" i="1"/>
  <c r="D38" i="4" s="1"/>
  <c r="J33" i="1"/>
  <c r="D37" i="4" s="1"/>
  <c r="D32" i="4"/>
  <c r="J31" i="1"/>
  <c r="D35" i="4" s="1"/>
  <c r="J27" i="1"/>
  <c r="D30" i="4" s="1"/>
  <c r="J18" i="1"/>
  <c r="D21" i="4" s="1"/>
  <c r="J26" i="1"/>
  <c r="D29" i="4" s="1"/>
  <c r="J25" i="1"/>
  <c r="D28" i="4" s="1"/>
  <c r="J24" i="1"/>
  <c r="D27" i="4" s="1"/>
  <c r="J23" i="1"/>
  <c r="D26" i="4" s="1"/>
  <c r="J22" i="1"/>
  <c r="D25" i="4" s="1"/>
  <c r="J20" i="1"/>
  <c r="D23" i="4" s="1"/>
  <c r="J21" i="1"/>
  <c r="D24" i="4" s="1"/>
  <c r="J17" i="1"/>
  <c r="D20" i="4" s="1"/>
  <c r="J19" i="1"/>
  <c r="D22" i="4" s="1"/>
  <c r="J16" i="1"/>
  <c r="D19" i="4" s="1"/>
  <c r="J15" i="1"/>
  <c r="D17" i="4" s="1"/>
  <c r="J14" i="1"/>
  <c r="J13" i="1"/>
  <c r="D15" i="4" s="1"/>
  <c r="J12" i="1"/>
  <c r="D14" i="4" s="1"/>
  <c r="J9" i="1"/>
  <c r="D11" i="4" s="1"/>
  <c r="D12" i="4"/>
  <c r="D9" i="4"/>
  <c r="J8" i="1"/>
  <c r="D10" i="4" s="1"/>
  <c r="J11" i="1"/>
  <c r="D13" i="4" s="1"/>
  <c r="D16" i="4" l="1"/>
  <c r="D7" i="4" s="1"/>
  <c r="J119" i="1"/>
  <c r="D49" i="4"/>
  <c r="D70" i="4"/>
  <c r="D18" i="4"/>
  <c r="D31" i="4"/>
  <c r="D85" i="4"/>
  <c r="D116" i="4"/>
  <c r="D126" i="4" l="1"/>
  <c r="D129" i="4"/>
  <c r="AT10" i="4"/>
  <c r="AW10" i="4" s="1"/>
  <c r="AT19" i="4"/>
  <c r="AW19" i="4" s="1"/>
  <c r="AT20" i="4"/>
  <c r="AW20" i="4" s="1"/>
  <c r="AT21" i="4"/>
  <c r="AW21" i="4" s="1"/>
  <c r="AT36" i="4"/>
  <c r="AW36" i="4" s="1"/>
  <c r="AT42" i="4"/>
  <c r="AW42" i="4" s="1"/>
  <c r="AT57" i="4"/>
  <c r="AW57" i="4" s="1"/>
  <c r="AT62" i="4"/>
  <c r="AW62" i="4" s="1"/>
  <c r="AS62" i="4" s="1"/>
  <c r="AT66" i="4"/>
  <c r="AW66" i="4" s="1"/>
  <c r="AT71" i="4"/>
  <c r="AW71" i="4" s="1"/>
  <c r="AT74" i="4"/>
  <c r="AW74" i="4" s="1"/>
  <c r="AT83" i="4"/>
  <c r="AW83" i="4" s="1"/>
  <c r="AT84" i="4"/>
  <c r="AW84" i="4" s="1"/>
  <c r="AT89" i="4"/>
  <c r="AW89" i="4" s="1"/>
  <c r="AT91" i="4"/>
  <c r="AW91" i="4" s="1"/>
  <c r="AT110" i="4"/>
  <c r="AW110" i="4" s="1"/>
  <c r="AT112" i="4"/>
  <c r="AW112" i="4" s="1"/>
  <c r="AT120" i="4"/>
  <c r="AW120" i="4" s="1"/>
  <c r="D8" i="4"/>
  <c r="F106" i="4"/>
  <c r="T106" i="4" s="1"/>
  <c r="Y106" i="4" s="1"/>
  <c r="S106" i="4" s="1"/>
  <c r="AY106" i="4" s="1"/>
  <c r="F86" i="4"/>
  <c r="T86" i="4" s="1"/>
  <c r="Y86" i="4" s="1"/>
  <c r="S86" i="4" s="1"/>
  <c r="F91" i="4"/>
  <c r="T91" i="4" s="1"/>
  <c r="Y91" i="4" s="1"/>
  <c r="S91" i="4" s="1"/>
  <c r="AY91" i="4" s="1"/>
  <c r="F77" i="4"/>
  <c r="T77" i="4" s="1"/>
  <c r="Y77" i="4" s="1"/>
  <c r="S77" i="4" s="1"/>
  <c r="AY77" i="4" s="1"/>
  <c r="F110" i="4"/>
  <c r="T110" i="4" s="1"/>
  <c r="Y110" i="4" s="1"/>
  <c r="S110" i="4" s="1"/>
  <c r="F83" i="4"/>
  <c r="T83" i="4" s="1"/>
  <c r="Y83" i="4" s="1"/>
  <c r="S83" i="4" s="1"/>
  <c r="AY83" i="4" s="1"/>
  <c r="F52" i="4"/>
  <c r="T52" i="4" s="1"/>
  <c r="Y52" i="4" s="1"/>
  <c r="S52" i="4" s="1"/>
  <c r="AY52" i="4" s="1"/>
  <c r="F69" i="4"/>
  <c r="T69" i="4" s="1"/>
  <c r="Y69" i="4" s="1"/>
  <c r="S69" i="4" s="1"/>
  <c r="F50" i="4"/>
  <c r="T50" i="4" s="1"/>
  <c r="Y50" i="4" s="1"/>
  <c r="S50" i="4" s="1"/>
  <c r="F62" i="4"/>
  <c r="T62" i="4" s="1"/>
  <c r="Y62" i="4" s="1"/>
  <c r="S62" i="4" s="1"/>
  <c r="AY62" i="4" s="1"/>
  <c r="F20" i="4"/>
  <c r="T20" i="4" s="1"/>
  <c r="Y20" i="4" s="1"/>
  <c r="S20" i="4" s="1"/>
  <c r="AY20" i="4" s="1"/>
  <c r="F121" i="4"/>
  <c r="T121" i="4" s="1"/>
  <c r="Y121" i="4" s="1"/>
  <c r="S121" i="4" s="1"/>
  <c r="AY121" i="4" s="1"/>
  <c r="F9" i="4"/>
  <c r="T9" i="4" s="1"/>
  <c r="Y9" i="4" s="1"/>
  <c r="S9" i="4" s="1"/>
  <c r="F39" i="4"/>
  <c r="T39" i="4" s="1"/>
  <c r="Y39" i="4" s="1"/>
  <c r="S39" i="4" s="1"/>
  <c r="AY39" i="4" s="1"/>
  <c r="F31" i="4"/>
  <c r="T31" i="4" s="1"/>
  <c r="Y31" i="4" s="1"/>
  <c r="S31" i="4" s="1"/>
  <c r="F70" i="4"/>
  <c r="T70" i="4" s="1"/>
  <c r="Y70" i="4" s="1"/>
  <c r="S70" i="4" s="1"/>
  <c r="F94" i="4"/>
  <c r="T94" i="4" s="1"/>
  <c r="Y94" i="4" s="1"/>
  <c r="S94" i="4" s="1"/>
  <c r="F95" i="4"/>
  <c r="T95" i="4" s="1"/>
  <c r="Y95" i="4" s="1"/>
  <c r="S95" i="4" s="1"/>
  <c r="F40" i="4"/>
  <c r="T40" i="4" s="1"/>
  <c r="Y40" i="4" s="1"/>
  <c r="S40" i="4" s="1"/>
  <c r="AY40" i="4" s="1"/>
  <c r="F109" i="4"/>
  <c r="T109" i="4" s="1"/>
  <c r="Y109" i="4" s="1"/>
  <c r="S109" i="4" s="1"/>
  <c r="AY109" i="4" s="1"/>
  <c r="F107" i="4"/>
  <c r="T107" i="4" s="1"/>
  <c r="Y107" i="4" s="1"/>
  <c r="S107" i="4" s="1"/>
  <c r="AY107" i="4" s="1"/>
  <c r="F47" i="4"/>
  <c r="T47" i="4" s="1"/>
  <c r="Y47" i="4" s="1"/>
  <c r="S47" i="4" s="1"/>
  <c r="AY47" i="4" s="1"/>
  <c r="F58" i="4"/>
  <c r="T58" i="4" s="1"/>
  <c r="Y58" i="4" s="1"/>
  <c r="S58" i="4" s="1"/>
  <c r="AY58" i="4" s="1"/>
  <c r="F57" i="4"/>
  <c r="T57" i="4" s="1"/>
  <c r="Y57" i="4" s="1"/>
  <c r="S57" i="4" s="1"/>
  <c r="AY57" i="4" s="1"/>
  <c r="F41" i="4"/>
  <c r="T41" i="4" s="1"/>
  <c r="Y41" i="4" s="1"/>
  <c r="S41" i="4" s="1"/>
  <c r="AY41" i="4" s="1"/>
  <c r="F37" i="4"/>
  <c r="T37" i="4" s="1"/>
  <c r="Y37" i="4" s="1"/>
  <c r="S37" i="4" s="1"/>
  <c r="AY37" i="4" s="1"/>
  <c r="F101" i="4"/>
  <c r="T101" i="4" s="1"/>
  <c r="Y101" i="4" s="1"/>
  <c r="S101" i="4" s="1"/>
  <c r="AY101" i="4" s="1"/>
  <c r="F42" i="4"/>
  <c r="T42" i="4" s="1"/>
  <c r="Y42" i="4" s="1"/>
  <c r="S42" i="4" s="1"/>
  <c r="AY42" i="4" s="1"/>
  <c r="F97" i="4"/>
  <c r="T97" i="4" s="1"/>
  <c r="Y97" i="4" s="1"/>
  <c r="S97" i="4" s="1"/>
  <c r="AY97" i="4" s="1"/>
  <c r="F43" i="4"/>
  <c r="T43" i="4" s="1"/>
  <c r="Y43" i="4" s="1"/>
  <c r="S43" i="4" s="1"/>
  <c r="AY43" i="4" s="1"/>
  <c r="F44" i="4"/>
  <c r="T44" i="4" s="1"/>
  <c r="Y44" i="4" s="1"/>
  <c r="S44" i="4" s="1"/>
  <c r="AY44" i="4" s="1"/>
  <c r="F54" i="4"/>
  <c r="T54" i="4" s="1"/>
  <c r="Y54" i="4" s="1"/>
  <c r="S54" i="4" s="1"/>
  <c r="AY54" i="4" s="1"/>
  <c r="F46" i="4"/>
  <c r="T46" i="4" s="1"/>
  <c r="Y46" i="4" s="1"/>
  <c r="S46" i="4" s="1"/>
  <c r="AY46" i="4" s="1"/>
  <c r="F104" i="4"/>
  <c r="T104" i="4" s="1"/>
  <c r="Y104" i="4" s="1"/>
  <c r="S104" i="4" s="1"/>
  <c r="F33" i="4"/>
  <c r="T33" i="4" s="1"/>
  <c r="Y33" i="4" s="1"/>
  <c r="S33" i="4" s="1"/>
  <c r="AY33" i="4" s="1"/>
  <c r="F66" i="4"/>
  <c r="T66" i="4" s="1"/>
  <c r="Y66" i="4" s="1"/>
  <c r="S66" i="4" s="1"/>
  <c r="F25" i="4"/>
  <c r="T25" i="4" s="1"/>
  <c r="Y25" i="4" s="1"/>
  <c r="S25" i="4" s="1"/>
  <c r="AY25" i="4" s="1"/>
  <c r="F63" i="4"/>
  <c r="T63" i="4" s="1"/>
  <c r="Y63" i="4" s="1"/>
  <c r="S63" i="4" s="1"/>
  <c r="AY63" i="4" s="1"/>
  <c r="F123" i="4"/>
  <c r="T123" i="4" s="1"/>
  <c r="Y123" i="4" s="1"/>
  <c r="S123" i="4" s="1"/>
  <c r="F17" i="4"/>
  <c r="T17" i="4" s="1"/>
  <c r="Y17" i="4" s="1"/>
  <c r="S17" i="4" s="1"/>
  <c r="F61" i="4"/>
  <c r="T61" i="4" s="1"/>
  <c r="Y61" i="4" s="1"/>
  <c r="S61" i="4" s="1"/>
  <c r="AY61" i="4" s="1"/>
  <c r="F28" i="4"/>
  <c r="T28" i="4" s="1"/>
  <c r="Y28" i="4" s="1"/>
  <c r="S28" i="4" s="1"/>
  <c r="AY28" i="4" s="1"/>
  <c r="F74" i="4"/>
  <c r="T74" i="4" s="1"/>
  <c r="Y74" i="4" s="1"/>
  <c r="S74" i="4" s="1"/>
  <c r="AY74" i="4" s="1"/>
  <c r="F26" i="4"/>
  <c r="T26" i="4" s="1"/>
  <c r="Y26" i="4" s="1"/>
  <c r="S26" i="4" s="1"/>
  <c r="AY26" i="4" s="1"/>
  <c r="F65" i="4"/>
  <c r="T65" i="4" s="1"/>
  <c r="Y65" i="4" s="1"/>
  <c r="S65" i="4" s="1"/>
  <c r="F24" i="4"/>
  <c r="T24" i="4" s="1"/>
  <c r="Y24" i="4" s="1"/>
  <c r="S24" i="4" s="1"/>
  <c r="F81" i="4"/>
  <c r="T81" i="4" s="1"/>
  <c r="Y81" i="4" s="1"/>
  <c r="S81" i="4" s="1"/>
  <c r="AY81" i="4" s="1"/>
  <c r="F34" i="4"/>
  <c r="T34" i="4" s="1"/>
  <c r="Y34" i="4" s="1"/>
  <c r="S34" i="4" s="1"/>
  <c r="AY34" i="4" s="1"/>
  <c r="F79" i="4"/>
  <c r="T79" i="4" s="1"/>
  <c r="Y79" i="4" s="1"/>
  <c r="S79" i="4" s="1"/>
  <c r="F82" i="4"/>
  <c r="T82" i="4" s="1"/>
  <c r="Y82" i="4" s="1"/>
  <c r="S82" i="4" s="1"/>
  <c r="AY82" i="4" s="1"/>
  <c r="F29" i="4"/>
  <c r="T29" i="4" s="1"/>
  <c r="Y29" i="4" s="1"/>
  <c r="S29" i="4" s="1"/>
  <c r="AY29" i="4" s="1"/>
  <c r="F90" i="4"/>
  <c r="T90" i="4" s="1"/>
  <c r="Y90" i="4" s="1"/>
  <c r="S90" i="4" s="1"/>
  <c r="AY90" i="4" s="1"/>
  <c r="F38" i="4"/>
  <c r="T38" i="4" s="1"/>
  <c r="Y38" i="4" s="1"/>
  <c r="S38" i="4" s="1"/>
  <c r="AY38" i="4" s="1"/>
  <c r="F87" i="4"/>
  <c r="T87" i="4" s="1"/>
  <c r="Y87" i="4" s="1"/>
  <c r="S87" i="4" s="1"/>
  <c r="AY87" i="4" s="1"/>
  <c r="F88" i="4"/>
  <c r="T88" i="4" s="1"/>
  <c r="Y88" i="4" s="1"/>
  <c r="S88" i="4" s="1"/>
  <c r="AY88" i="4" s="1"/>
  <c r="F36" i="4"/>
  <c r="T36" i="4" s="1"/>
  <c r="Y36" i="4" s="1"/>
  <c r="S36" i="4" s="1"/>
  <c r="AY36" i="4" s="1"/>
  <c r="F53" i="4"/>
  <c r="T53" i="4" s="1"/>
  <c r="Y53" i="4" s="1"/>
  <c r="S53" i="4" s="1"/>
  <c r="AY53" i="4" s="1"/>
  <c r="AT7" i="4"/>
  <c r="AW7" i="4" s="1"/>
  <c r="AT8" i="4"/>
  <c r="AW8" i="4" s="1"/>
  <c r="AT11" i="4"/>
  <c r="AW11" i="4" s="1"/>
  <c r="AT13" i="4"/>
  <c r="AW13" i="4" s="1"/>
  <c r="AT15" i="4"/>
  <c r="AW15" i="4" s="1"/>
  <c r="AT25" i="4"/>
  <c r="AW25" i="4" s="1"/>
  <c r="AT29" i="4"/>
  <c r="AW29" i="4" s="1"/>
  <c r="AT31" i="4"/>
  <c r="AW31" i="4" s="1"/>
  <c r="AT33" i="4"/>
  <c r="AW33" i="4" s="1"/>
  <c r="AT47" i="4"/>
  <c r="AW47" i="4" s="1"/>
  <c r="AT49" i="4"/>
  <c r="AW49" i="4" s="1"/>
  <c r="AT53" i="4"/>
  <c r="AW53" i="4" s="1"/>
  <c r="AT75" i="4"/>
  <c r="AW75" i="4" s="1"/>
  <c r="AT79" i="4"/>
  <c r="AW79" i="4" s="1"/>
  <c r="AT85" i="4"/>
  <c r="AW85" i="4" s="1"/>
  <c r="AT96" i="4"/>
  <c r="AW96" i="4" s="1"/>
  <c r="AT100" i="4"/>
  <c r="AW100" i="4" s="1"/>
  <c r="AT104" i="4"/>
  <c r="AW104" i="4" s="1"/>
  <c r="AT108" i="4"/>
  <c r="AW108" i="4" s="1"/>
  <c r="AT12" i="4"/>
  <c r="AW12" i="4" s="1"/>
  <c r="AT14" i="4"/>
  <c r="AW14" i="4" s="1"/>
  <c r="AT16" i="4"/>
  <c r="AW16" i="4" s="1"/>
  <c r="AT18" i="4"/>
  <c r="AW18" i="4" s="1"/>
  <c r="AT24" i="4"/>
  <c r="AW24" i="4" s="1"/>
  <c r="AT30" i="4"/>
  <c r="AW30" i="4" s="1"/>
  <c r="AT34" i="4"/>
  <c r="AW34" i="4" s="1"/>
  <c r="AS40" i="4"/>
  <c r="AT48" i="4"/>
  <c r="AW48" i="4" s="1"/>
  <c r="AT50" i="4"/>
  <c r="AW50" i="4" s="1"/>
  <c r="AT54" i="4"/>
  <c r="AW54" i="4" s="1"/>
  <c r="AT58" i="4"/>
  <c r="AW58" i="4" s="1"/>
  <c r="AT65" i="4"/>
  <c r="AW65" i="4" s="1"/>
  <c r="AT70" i="4"/>
  <c r="AW70" i="4" s="1"/>
  <c r="AT72" i="4"/>
  <c r="AW72" i="4" s="1"/>
  <c r="AT76" i="4"/>
  <c r="AW76" i="4" s="1"/>
  <c r="AT78" i="4"/>
  <c r="AW78" i="4" s="1"/>
  <c r="AT80" i="4"/>
  <c r="AW80" i="4" s="1"/>
  <c r="AT86" i="4"/>
  <c r="AW86" i="4" s="1"/>
  <c r="AT88" i="4"/>
  <c r="AW88" i="4" s="1"/>
  <c r="AT90" i="4"/>
  <c r="AW90" i="4" s="1"/>
  <c r="AT93" i="4"/>
  <c r="AW93" i="4" s="1"/>
  <c r="AT95" i="4"/>
  <c r="AW95" i="4" s="1"/>
  <c r="AT97" i="4"/>
  <c r="AW97" i="4" s="1"/>
  <c r="AT99" i="4"/>
  <c r="AW99" i="4" s="1"/>
  <c r="AT101" i="4"/>
  <c r="AW101" i="4" s="1"/>
  <c r="AT103" i="4"/>
  <c r="AW103" i="4" s="1"/>
  <c r="AT105" i="4"/>
  <c r="AW105" i="4" s="1"/>
  <c r="AT109" i="4"/>
  <c r="AW109" i="4" s="1"/>
  <c r="AT111" i="4"/>
  <c r="AW111" i="4" s="1"/>
  <c r="AT118" i="4"/>
  <c r="AW118" i="4" s="1"/>
  <c r="BA125" i="4"/>
  <c r="AT94" i="4"/>
  <c r="AW94" i="4" s="1"/>
  <c r="AT98" i="4"/>
  <c r="AW98" i="4" s="1"/>
  <c r="AT102" i="4"/>
  <c r="AW102" i="4" s="1"/>
  <c r="AT106" i="4"/>
  <c r="AW106" i="4" s="1"/>
  <c r="AT122" i="4"/>
  <c r="AW122" i="4" s="1"/>
  <c r="F120" i="4"/>
  <c r="T120" i="4" s="1"/>
  <c r="Y120" i="4" s="1"/>
  <c r="S120" i="4" s="1"/>
  <c r="AY120" i="4" s="1"/>
  <c r="F100" i="4"/>
  <c r="F96" i="4"/>
  <c r="T96" i="4" s="1"/>
  <c r="Y96" i="4" s="1"/>
  <c r="S96" i="4" s="1"/>
  <c r="F80" i="4"/>
  <c r="F76" i="4"/>
  <c r="T76" i="4" s="1"/>
  <c r="Y76" i="4" s="1"/>
  <c r="S76" i="4" s="1"/>
  <c r="AY76" i="4" s="1"/>
  <c r="F60" i="4"/>
  <c r="F27" i="4"/>
  <c r="F14" i="4"/>
  <c r="T14" i="4" s="1"/>
  <c r="Y14" i="4" s="1"/>
  <c r="S14" i="4" s="1"/>
  <c r="F105" i="4"/>
  <c r="F59" i="4"/>
  <c r="T59" i="4" s="1"/>
  <c r="Y59" i="4" s="1"/>
  <c r="S59" i="4" s="1"/>
  <c r="AY59" i="4" s="1"/>
  <c r="F15" i="4"/>
  <c r="T15" i="4" s="1"/>
  <c r="Y15" i="4" s="1"/>
  <c r="S15" i="4" s="1"/>
  <c r="AY15" i="4" s="1"/>
  <c r="F108" i="4"/>
  <c r="T108" i="4" s="1"/>
  <c r="Y108" i="4" s="1"/>
  <c r="S108" i="4" s="1"/>
  <c r="AY108" i="4" s="1"/>
  <c r="F98" i="4"/>
  <c r="F84" i="4"/>
  <c r="F78" i="4"/>
  <c r="T78" i="4" s="1"/>
  <c r="Y78" i="4" s="1"/>
  <c r="S78" i="4" s="1"/>
  <c r="F67" i="4"/>
  <c r="T67" i="4" s="1"/>
  <c r="Y67" i="4" s="1"/>
  <c r="S67" i="4" s="1"/>
  <c r="F55" i="4"/>
  <c r="F30" i="4"/>
  <c r="T30" i="4" s="1"/>
  <c r="Y30" i="4" s="1"/>
  <c r="S30" i="4" s="1"/>
  <c r="AY30" i="4" s="1"/>
  <c r="F16" i="4"/>
  <c r="T16" i="4" s="1"/>
  <c r="Y16" i="4" s="1"/>
  <c r="S16" i="4" s="1"/>
  <c r="F122" i="4"/>
  <c r="T122" i="4" s="1"/>
  <c r="Y122" i="4" s="1"/>
  <c r="S122" i="4" s="1"/>
  <c r="F111" i="4"/>
  <c r="T111" i="4" s="1"/>
  <c r="Y111" i="4" s="1"/>
  <c r="S111" i="4" s="1"/>
  <c r="F103" i="4"/>
  <c r="F48" i="4"/>
  <c r="F11" i="4"/>
  <c r="T11" i="4" s="1"/>
  <c r="Y11" i="4" s="1"/>
  <c r="S11" i="4" s="1"/>
  <c r="AY11" i="4" s="1"/>
  <c r="F35" i="4" l="1"/>
  <c r="T35" i="4" s="1"/>
  <c r="Y35" i="4" s="1"/>
  <c r="S35" i="4" s="1"/>
  <c r="AY35" i="4" s="1"/>
  <c r="F68" i="4"/>
  <c r="T68" i="4" s="1"/>
  <c r="Y68" i="4" s="1"/>
  <c r="S68" i="4" s="1"/>
  <c r="AY68" i="4" s="1"/>
  <c r="BB68" i="4" s="1"/>
  <c r="AX68" i="4" s="1"/>
  <c r="AS122" i="4"/>
  <c r="BA122" i="4" s="1"/>
  <c r="AS106" i="4"/>
  <c r="BA106" i="4" s="1"/>
  <c r="AS102" i="4"/>
  <c r="BA102" i="4" s="1"/>
  <c r="AS98" i="4"/>
  <c r="BA98" i="4" s="1"/>
  <c r="AS94" i="4"/>
  <c r="BA94" i="4" s="1"/>
  <c r="AS118" i="4"/>
  <c r="BA118" i="4" s="1"/>
  <c r="AS111" i="4"/>
  <c r="BA111" i="4" s="1"/>
  <c r="AS109" i="4"/>
  <c r="BA109" i="4" s="1"/>
  <c r="AS105" i="4"/>
  <c r="BA105" i="4" s="1"/>
  <c r="AS103" i="4"/>
  <c r="BA103" i="4" s="1"/>
  <c r="AS101" i="4"/>
  <c r="BA101" i="4" s="1"/>
  <c r="AS99" i="4"/>
  <c r="BA99" i="4" s="1"/>
  <c r="AS97" i="4"/>
  <c r="BA97" i="4" s="1"/>
  <c r="AS95" i="4"/>
  <c r="BA95" i="4" s="1"/>
  <c r="AS93" i="4"/>
  <c r="BA93" i="4" s="1"/>
  <c r="AS90" i="4"/>
  <c r="BA90" i="4" s="1"/>
  <c r="AS88" i="4"/>
  <c r="BA88" i="4" s="1"/>
  <c r="AS86" i="4"/>
  <c r="BA86" i="4" s="1"/>
  <c r="AS80" i="4"/>
  <c r="BA80" i="4" s="1"/>
  <c r="AS78" i="4"/>
  <c r="BA78" i="4" s="1"/>
  <c r="AS76" i="4"/>
  <c r="BA76" i="4" s="1"/>
  <c r="AS72" i="4"/>
  <c r="BA72" i="4" s="1"/>
  <c r="AS70" i="4"/>
  <c r="BA70" i="4" s="1"/>
  <c r="AS65" i="4"/>
  <c r="BA65" i="4" s="1"/>
  <c r="AS58" i="4"/>
  <c r="BA58" i="4" s="1"/>
  <c r="AS54" i="4"/>
  <c r="BA54" i="4" s="1"/>
  <c r="AS50" i="4"/>
  <c r="BA50" i="4" s="1"/>
  <c r="AS48" i="4"/>
  <c r="BA48" i="4" s="1"/>
  <c r="BA40" i="4"/>
  <c r="AS34" i="4"/>
  <c r="BA34" i="4" s="1"/>
  <c r="AS30" i="4"/>
  <c r="BA30" i="4" s="1"/>
  <c r="AS24" i="4"/>
  <c r="BA24" i="4" s="1"/>
  <c r="AS18" i="4"/>
  <c r="BA18" i="4" s="1"/>
  <c r="AS16" i="4"/>
  <c r="BA16" i="4" s="1"/>
  <c r="AS14" i="4"/>
  <c r="BA14" i="4" s="1"/>
  <c r="AS12" i="4"/>
  <c r="BA12" i="4" s="1"/>
  <c r="AS108" i="4"/>
  <c r="BA108" i="4" s="1"/>
  <c r="AS104" i="4"/>
  <c r="BA104" i="4" s="1"/>
  <c r="AS100" i="4"/>
  <c r="BA100" i="4" s="1"/>
  <c r="AS96" i="4"/>
  <c r="BA96" i="4" s="1"/>
  <c r="AS85" i="4"/>
  <c r="BA85" i="4" s="1"/>
  <c r="AS79" i="4"/>
  <c r="BA79" i="4" s="1"/>
  <c r="AS75" i="4"/>
  <c r="BA75" i="4" s="1"/>
  <c r="AS53" i="4"/>
  <c r="BA53" i="4" s="1"/>
  <c r="AS49" i="4"/>
  <c r="BA49" i="4" s="1"/>
  <c r="AS47" i="4"/>
  <c r="BA47" i="4" s="1"/>
  <c r="AS33" i="4"/>
  <c r="BA33" i="4" s="1"/>
  <c r="AS31" i="4"/>
  <c r="BA31" i="4" s="1"/>
  <c r="AS29" i="4"/>
  <c r="BA29" i="4" s="1"/>
  <c r="AS25" i="4"/>
  <c r="BA25" i="4" s="1"/>
  <c r="AS15" i="4"/>
  <c r="BA15" i="4" s="1"/>
  <c r="AS13" i="4"/>
  <c r="BA13" i="4" s="1"/>
  <c r="AS11" i="4"/>
  <c r="BA11" i="4" s="1"/>
  <c r="AS8" i="4"/>
  <c r="BA8" i="4" s="1"/>
  <c r="AS7" i="4"/>
  <c r="BA7" i="4" s="1"/>
  <c r="AS120" i="4"/>
  <c r="BA120" i="4" s="1"/>
  <c r="AS112" i="4"/>
  <c r="BA112" i="4" s="1"/>
  <c r="AS110" i="4"/>
  <c r="BA110" i="4" s="1"/>
  <c r="AS91" i="4"/>
  <c r="BA91" i="4" s="1"/>
  <c r="AS89" i="4"/>
  <c r="BA89" i="4" s="1"/>
  <c r="AS84" i="4"/>
  <c r="BA84" i="4" s="1"/>
  <c r="AS83" i="4"/>
  <c r="BA83" i="4" s="1"/>
  <c r="AS74" i="4"/>
  <c r="BA74" i="4" s="1"/>
  <c r="AS71" i="4"/>
  <c r="BA71" i="4" s="1"/>
  <c r="AS66" i="4"/>
  <c r="BA66" i="4" s="1"/>
  <c r="BA62" i="4"/>
  <c r="AS57" i="4"/>
  <c r="BA57" i="4" s="1"/>
  <c r="AS36" i="4"/>
  <c r="BA36" i="4" s="1"/>
  <c r="AS21" i="4"/>
  <c r="BA21" i="4" s="1"/>
  <c r="AS20" i="4"/>
  <c r="BA20" i="4" s="1"/>
  <c r="AS19" i="4"/>
  <c r="BA19" i="4" s="1"/>
  <c r="AS10" i="4"/>
  <c r="BA10" i="4" s="1"/>
  <c r="AS42" i="4"/>
  <c r="BA42" i="4" s="1"/>
  <c r="F102" i="4"/>
  <c r="T102" i="4" s="1"/>
  <c r="Y102" i="4" s="1"/>
  <c r="S102" i="4" s="1"/>
  <c r="AY102" i="4" s="1"/>
  <c r="F93" i="4"/>
  <c r="T93" i="4" s="1"/>
  <c r="Y93" i="4" s="1"/>
  <c r="S93" i="4" s="1"/>
  <c r="F125" i="4"/>
  <c r="T125" i="4" s="1"/>
  <c r="Y125" i="4" s="1"/>
  <c r="S125" i="4" s="1"/>
  <c r="F13" i="4"/>
  <c r="T13" i="4" s="1"/>
  <c r="Y13" i="4" s="1"/>
  <c r="S13" i="4" s="1"/>
  <c r="F18" i="4"/>
  <c r="T18" i="4" s="1"/>
  <c r="Y18" i="4" s="1"/>
  <c r="S18" i="4" s="1"/>
  <c r="F85" i="4"/>
  <c r="T85" i="4" s="1"/>
  <c r="Y85" i="4" s="1"/>
  <c r="S85" i="4" s="1"/>
  <c r="F92" i="4"/>
  <c r="T92" i="4" s="1"/>
  <c r="Y92" i="4" s="1"/>
  <c r="S92" i="4" s="1"/>
  <c r="F49" i="4"/>
  <c r="T49" i="4" s="1"/>
  <c r="Y49" i="4" s="1"/>
  <c r="S49" i="4" s="1"/>
  <c r="F10" i="4"/>
  <c r="T10" i="4" s="1"/>
  <c r="Y10" i="4" s="1"/>
  <c r="S10" i="4" s="1"/>
  <c r="AY10" i="4" s="1"/>
  <c r="F23" i="4"/>
  <c r="T23" i="4" s="1"/>
  <c r="Y23" i="4" s="1"/>
  <c r="S23" i="4" s="1"/>
  <c r="F45" i="4"/>
  <c r="T45" i="4" s="1"/>
  <c r="Y45" i="4" s="1"/>
  <c r="S45" i="4" s="1"/>
  <c r="AY45" i="4" s="1"/>
  <c r="F32" i="4"/>
  <c r="T32" i="4" s="1"/>
  <c r="Y32" i="4" s="1"/>
  <c r="S32" i="4" s="1"/>
  <c r="AY32" i="4" s="1"/>
  <c r="F56" i="4"/>
  <c r="T56" i="4" s="1"/>
  <c r="Y56" i="4" s="1"/>
  <c r="S56" i="4" s="1"/>
  <c r="AY56" i="4" s="1"/>
  <c r="F64" i="4"/>
  <c r="T64" i="4" s="1"/>
  <c r="Y64" i="4" s="1"/>
  <c r="S64" i="4" s="1"/>
  <c r="AY64" i="4" s="1"/>
  <c r="F73" i="4"/>
  <c r="T73" i="4" s="1"/>
  <c r="Y73" i="4" s="1"/>
  <c r="S73" i="4" s="1"/>
  <c r="AY73" i="4" s="1"/>
  <c r="F75" i="4"/>
  <c r="T75" i="4" s="1"/>
  <c r="Y75" i="4" s="1"/>
  <c r="S75" i="4" s="1"/>
  <c r="AY75" i="4" s="1"/>
  <c r="F112" i="4"/>
  <c r="T112" i="4" s="1"/>
  <c r="Y112" i="4" s="1"/>
  <c r="S112" i="4" s="1"/>
  <c r="F99" i="4"/>
  <c r="T99" i="4" s="1"/>
  <c r="Y99" i="4" s="1"/>
  <c r="S99" i="4" s="1"/>
  <c r="AY99" i="4" s="1"/>
  <c r="F113" i="4"/>
  <c r="T113" i="4" s="1"/>
  <c r="Y113" i="4" s="1"/>
  <c r="S113" i="4" s="1"/>
  <c r="F8" i="4"/>
  <c r="T8" i="4" s="1"/>
  <c r="Y8" i="4" s="1"/>
  <c r="S8" i="4" s="1"/>
  <c r="F7" i="4"/>
  <c r="F124" i="4"/>
  <c r="T124" i="4" s="1"/>
  <c r="Y124" i="4" s="1"/>
  <c r="S124" i="4" s="1"/>
  <c r="AY124" i="4" s="1"/>
  <c r="BB124" i="4" s="1"/>
  <c r="AX124" i="4" s="1"/>
  <c r="F72" i="4"/>
  <c r="T72" i="4" s="1"/>
  <c r="Y72" i="4" s="1"/>
  <c r="S72" i="4" s="1"/>
  <c r="T48" i="4"/>
  <c r="Y48" i="4" s="1"/>
  <c r="S48" i="4" s="1"/>
  <c r="AY48" i="4" s="1"/>
  <c r="T55" i="4"/>
  <c r="Y55" i="4" s="1"/>
  <c r="S55" i="4" s="1"/>
  <c r="AY55" i="4" s="1"/>
  <c r="T103" i="4"/>
  <c r="Y103" i="4" s="1"/>
  <c r="S103" i="4" s="1"/>
  <c r="AY103" i="4" s="1"/>
  <c r="T84" i="4"/>
  <c r="Y84" i="4" s="1"/>
  <c r="S84" i="4" s="1"/>
  <c r="AY84" i="4" s="1"/>
  <c r="T60" i="4"/>
  <c r="Y60" i="4" s="1"/>
  <c r="S60" i="4" s="1"/>
  <c r="AY60" i="4" s="1"/>
  <c r="T80" i="4"/>
  <c r="Y80" i="4" s="1"/>
  <c r="S80" i="4" s="1"/>
  <c r="AY80" i="4" s="1"/>
  <c r="T100" i="4"/>
  <c r="Y100" i="4" s="1"/>
  <c r="S100" i="4" s="1"/>
  <c r="AY100" i="4" s="1"/>
  <c r="F51" i="4"/>
  <c r="F19" i="4"/>
  <c r="T19" i="4" s="1"/>
  <c r="Y19" i="4" s="1"/>
  <c r="S19" i="4" s="1"/>
  <c r="AY19" i="4" s="1"/>
  <c r="T98" i="4"/>
  <c r="Y98" i="4" s="1"/>
  <c r="S98" i="4" s="1"/>
  <c r="AY98" i="4" s="1"/>
  <c r="T105" i="4"/>
  <c r="Y105" i="4" s="1"/>
  <c r="S105" i="4" s="1"/>
  <c r="AY105" i="4" s="1"/>
  <c r="T27" i="4"/>
  <c r="Y27" i="4" s="1"/>
  <c r="S27" i="4" s="1"/>
  <c r="AY27" i="4" s="1"/>
  <c r="BB35" i="4"/>
  <c r="AX35" i="4" s="1"/>
  <c r="F89" i="4"/>
  <c r="T89" i="4" s="1"/>
  <c r="Y89" i="4" s="1"/>
  <c r="S89" i="4" s="1"/>
  <c r="F117" i="4"/>
  <c r="T117" i="4" s="1"/>
  <c r="Y117" i="4" s="1"/>
  <c r="S117" i="4" s="1"/>
  <c r="AY117" i="4" s="1"/>
  <c r="AY122" i="4"/>
  <c r="BB122" i="4" s="1"/>
  <c r="AX122" i="4" s="1"/>
  <c r="AY67" i="4"/>
  <c r="BB67" i="4" s="1"/>
  <c r="AX67" i="4" s="1"/>
  <c r="BB108" i="4"/>
  <c r="AX108" i="4" s="1"/>
  <c r="BB59" i="4"/>
  <c r="AX59" i="4" s="1"/>
  <c r="AY14" i="4"/>
  <c r="BB14" i="4" s="1"/>
  <c r="AX14" i="4" s="1"/>
  <c r="BB76" i="4"/>
  <c r="AX76" i="4" s="1"/>
  <c r="BB120" i="4"/>
  <c r="AX120" i="4" s="1"/>
  <c r="AY72" i="4"/>
  <c r="BB72" i="4" s="1"/>
  <c r="AX72" i="4" s="1"/>
  <c r="F71" i="4"/>
  <c r="F22" i="4"/>
  <c r="F119" i="4"/>
  <c r="T119" i="4" s="1"/>
  <c r="Y119" i="4" s="1"/>
  <c r="S119" i="4" s="1"/>
  <c r="AY119" i="4" s="1"/>
  <c r="F21" i="4"/>
  <c r="F12" i="4"/>
  <c r="F116" i="4"/>
  <c r="T116" i="4" s="1"/>
  <c r="Y116" i="4" s="1"/>
  <c r="S116" i="4" s="1"/>
  <c r="F118" i="4"/>
  <c r="T118" i="4" s="1"/>
  <c r="Y118" i="4" s="1"/>
  <c r="S118" i="4" s="1"/>
  <c r="F115" i="4"/>
  <c r="T115" i="4" s="1"/>
  <c r="Y115" i="4" s="1"/>
  <c r="S115" i="4" s="1"/>
  <c r="AT116" i="4"/>
  <c r="AW116" i="4" s="1"/>
  <c r="F114" i="4"/>
  <c r="T114" i="4" s="1"/>
  <c r="Y114" i="4" s="1"/>
  <c r="S114" i="4" s="1"/>
  <c r="AY114" i="4" s="1"/>
  <c r="BB114" i="4" s="1"/>
  <c r="AX114" i="4" s="1"/>
  <c r="AY123" i="4"/>
  <c r="BB123" i="4" s="1"/>
  <c r="AX123" i="4" s="1"/>
  <c r="BB33" i="4"/>
  <c r="AX33" i="4" s="1"/>
  <c r="BB102" i="4"/>
  <c r="AX102" i="4" s="1"/>
  <c r="AY23" i="4"/>
  <c r="BB23" i="4" s="1"/>
  <c r="AX23" i="4" s="1"/>
  <c r="BB91" i="4"/>
  <c r="AX91" i="4" s="1"/>
  <c r="BB52" i="4"/>
  <c r="AX52" i="4" s="1"/>
  <c r="AY113" i="4"/>
  <c r="BB113" i="4" s="1"/>
  <c r="AX113" i="4" s="1"/>
  <c r="BB75" i="4"/>
  <c r="AX75" i="4" s="1"/>
  <c r="BB99" i="4"/>
  <c r="AX99" i="4" s="1"/>
  <c r="AY112" i="4"/>
  <c r="BB112" i="4" s="1"/>
  <c r="AX112" i="4" s="1"/>
  <c r="AY110" i="4"/>
  <c r="BB110" i="4" s="1"/>
  <c r="AX110" i="4" s="1"/>
  <c r="AY93" i="4"/>
  <c r="BB93" i="4" s="1"/>
  <c r="AX93" i="4" s="1"/>
  <c r="AY86" i="4"/>
  <c r="BB86" i="4" s="1"/>
  <c r="AX86" i="4" s="1"/>
  <c r="BB107" i="4"/>
  <c r="AX107" i="4" s="1"/>
  <c r="AY92" i="4"/>
  <c r="BB92" i="4" s="1"/>
  <c r="AX92" i="4" s="1"/>
  <c r="AY111" i="4"/>
  <c r="BB111" i="4" s="1"/>
  <c r="AX111" i="4" s="1"/>
  <c r="AY96" i="4"/>
  <c r="BB96" i="4" s="1"/>
  <c r="AX96" i="4" s="1"/>
  <c r="BB87" i="4"/>
  <c r="AX87" i="4" s="1"/>
  <c r="BB90" i="4"/>
  <c r="AX90" i="4" s="1"/>
  <c r="AY104" i="4"/>
  <c r="BB104" i="4" s="1"/>
  <c r="AX104" i="4" s="1"/>
  <c r="BB97" i="4"/>
  <c r="AX97" i="4" s="1"/>
  <c r="AY94" i="4"/>
  <c r="BB94" i="4" s="1"/>
  <c r="AX94" i="4" s="1"/>
  <c r="BB83" i="4"/>
  <c r="AX83" i="4" s="1"/>
  <c r="BB73" i="4"/>
  <c r="AX73" i="4" s="1"/>
  <c r="AY78" i="4"/>
  <c r="BB78" i="4" s="1"/>
  <c r="AX78" i="4" s="1"/>
  <c r="BB82" i="4"/>
  <c r="AX82" i="4" s="1"/>
  <c r="AY70" i="4"/>
  <c r="BB70" i="4" s="1"/>
  <c r="AX70" i="4" s="1"/>
  <c r="BB81" i="4"/>
  <c r="AX81" i="4" s="1"/>
  <c r="BB53" i="4"/>
  <c r="AX53" i="4" s="1"/>
  <c r="AY50" i="4"/>
  <c r="BB50" i="4" s="1"/>
  <c r="AX50" i="4" s="1"/>
  <c r="BB62" i="4"/>
  <c r="AX62" i="4" s="1"/>
  <c r="AY65" i="4"/>
  <c r="BB65" i="4" s="1"/>
  <c r="AX65" i="4" s="1"/>
  <c r="BB61" i="4"/>
  <c r="AX61" i="4" s="1"/>
  <c r="BB58" i="4"/>
  <c r="AX58" i="4" s="1"/>
  <c r="AY66" i="4"/>
  <c r="BB66" i="4" s="1"/>
  <c r="AX66" i="4" s="1"/>
  <c r="BB57" i="4"/>
  <c r="AX57" i="4" s="1"/>
  <c r="AY49" i="4"/>
  <c r="BB49" i="4" s="1"/>
  <c r="AX49" i="4" s="1"/>
  <c r="BB34" i="4"/>
  <c r="AX34" i="4" s="1"/>
  <c r="BB36" i="4"/>
  <c r="AX36" i="4" s="1"/>
  <c r="BB44" i="4"/>
  <c r="AX44" i="4" s="1"/>
  <c r="BB37" i="4"/>
  <c r="AX37" i="4" s="1"/>
  <c r="BB47" i="4"/>
  <c r="AX47" i="4" s="1"/>
  <c r="BB40" i="4"/>
  <c r="AX40" i="4" s="1"/>
  <c r="AY31" i="4"/>
  <c r="BB31" i="4" s="1"/>
  <c r="AX31" i="4" s="1"/>
  <c r="BB39" i="4"/>
  <c r="AX39" i="4" s="1"/>
  <c r="BB38" i="4"/>
  <c r="AX38" i="4" s="1"/>
  <c r="BB46" i="4"/>
  <c r="AX46" i="4" s="1"/>
  <c r="BB43" i="4"/>
  <c r="AX43" i="4" s="1"/>
  <c r="BB41" i="4"/>
  <c r="AX41" i="4" s="1"/>
  <c r="BB30" i="4"/>
  <c r="AX30" i="4" s="1"/>
  <c r="AY24" i="4"/>
  <c r="BB24" i="4" s="1"/>
  <c r="AX24" i="4" s="1"/>
  <c r="BB26" i="4"/>
  <c r="AX26" i="4" s="1"/>
  <c r="BB28" i="4"/>
  <c r="AX28" i="4" s="1"/>
  <c r="AY18" i="4"/>
  <c r="BB18" i="4" s="1"/>
  <c r="AX18" i="4" s="1"/>
  <c r="BB121" i="4"/>
  <c r="AX121" i="4" s="1"/>
  <c r="AY16" i="4"/>
  <c r="BB16" i="4" s="1"/>
  <c r="AX16" i="4" s="1"/>
  <c r="BB10" i="4"/>
  <c r="AX10" i="4" s="1"/>
  <c r="AY17" i="4"/>
  <c r="BB17" i="4" s="1"/>
  <c r="AX17" i="4" s="1"/>
  <c r="BB15" i="4"/>
  <c r="AX15" i="4" s="1"/>
  <c r="AY13" i="4"/>
  <c r="BB13" i="4" s="1"/>
  <c r="AX13" i="4" s="1"/>
  <c r="AY8" i="4"/>
  <c r="BB8" i="4" s="1"/>
  <c r="AX8" i="4" s="1"/>
  <c r="AY69" i="4"/>
  <c r="BB69" i="4" s="1"/>
  <c r="AX69" i="4" s="1"/>
  <c r="BB11" i="4"/>
  <c r="AX11" i="4" s="1"/>
  <c r="BB20" i="4"/>
  <c r="AX20" i="4" s="1"/>
  <c r="BB106" i="4"/>
  <c r="AX106" i="4" s="1"/>
  <c r="BB45" i="4"/>
  <c r="AX45" i="4" s="1"/>
  <c r="BB77" i="4"/>
  <c r="AX77" i="4" s="1"/>
  <c r="BB64" i="4"/>
  <c r="AX64" i="4" s="1"/>
  <c r="BB19" i="4"/>
  <c r="AX19" i="4" s="1"/>
  <c r="BB32" i="4"/>
  <c r="AX32" i="4" s="1"/>
  <c r="AY125" i="4"/>
  <c r="BB125" i="4" s="1"/>
  <c r="AX125" i="4" s="1"/>
  <c r="BB119" i="4"/>
  <c r="AX119" i="4" s="1"/>
  <c r="BB29" i="4"/>
  <c r="AX29" i="4" s="1"/>
  <c r="BB25" i="4"/>
  <c r="AX25" i="4" s="1"/>
  <c r="BB63" i="4"/>
  <c r="AX63" i="4" s="1"/>
  <c r="BB74" i="4"/>
  <c r="AX74" i="4" s="1"/>
  <c r="AY85" i="4"/>
  <c r="BB85" i="4" s="1"/>
  <c r="AX85" i="4" s="1"/>
  <c r="BB109" i="4"/>
  <c r="AX109" i="4" s="1"/>
  <c r="BB101" i="4"/>
  <c r="AX101" i="4" s="1"/>
  <c r="AY95" i="4"/>
  <c r="BB95" i="4" s="1"/>
  <c r="AX95" i="4" s="1"/>
  <c r="AY116" i="4"/>
  <c r="BB117" i="4"/>
  <c r="AX117" i="4" s="1"/>
  <c r="AY79" i="4"/>
  <c r="BB79" i="4" s="1"/>
  <c r="AX79" i="4" s="1"/>
  <c r="BB54" i="4"/>
  <c r="AX54" i="4" s="1"/>
  <c r="BB88" i="4"/>
  <c r="AX88" i="4" s="1"/>
  <c r="AY115" i="4" l="1"/>
  <c r="BB115" i="4" s="1"/>
  <c r="AX115" i="4" s="1"/>
  <c r="AY118" i="4"/>
  <c r="BB118" i="4" s="1"/>
  <c r="AX118" i="4" s="1"/>
  <c r="AY89" i="4"/>
  <c r="BB89" i="4" s="1"/>
  <c r="AX89" i="4" s="1"/>
  <c r="T7" i="4"/>
  <c r="Y7" i="4" s="1"/>
  <c r="S7" i="4" s="1"/>
  <c r="AY7" i="4" s="1"/>
  <c r="BB7" i="4" s="1"/>
  <c r="AX7" i="4" s="1"/>
  <c r="AS116" i="4"/>
  <c r="BA116" i="4" s="1"/>
  <c r="BB116" i="4" s="1"/>
  <c r="AX116" i="4" s="1"/>
  <c r="BB42" i="4"/>
  <c r="AX42" i="4" s="1"/>
  <c r="BB100" i="4"/>
  <c r="AX100" i="4" s="1"/>
  <c r="BB60" i="4"/>
  <c r="AX60" i="4" s="1"/>
  <c r="BB103" i="4"/>
  <c r="AX103" i="4" s="1"/>
  <c r="BB48" i="4"/>
  <c r="AX48" i="4" s="1"/>
  <c r="BB80" i="4"/>
  <c r="AX80" i="4" s="1"/>
  <c r="BB84" i="4"/>
  <c r="AX84" i="4" s="1"/>
  <c r="BB55" i="4"/>
  <c r="AX55" i="4" s="1"/>
  <c r="T21" i="4"/>
  <c r="Y21" i="4" s="1"/>
  <c r="S21" i="4" s="1"/>
  <c r="T22" i="4"/>
  <c r="Y22" i="4" s="1"/>
  <c r="S22" i="4" s="1"/>
  <c r="AY22" i="4" s="1"/>
  <c r="BB22" i="4" s="1"/>
  <c r="AX22" i="4" s="1"/>
  <c r="BB27" i="4"/>
  <c r="AX27" i="4" s="1"/>
  <c r="BB105" i="4"/>
  <c r="AX105" i="4" s="1"/>
  <c r="BB98" i="4"/>
  <c r="AX98" i="4" s="1"/>
  <c r="T51" i="4"/>
  <c r="Y51" i="4" s="1"/>
  <c r="S51" i="4" s="1"/>
  <c r="T12" i="4"/>
  <c r="Y12" i="4" s="1"/>
  <c r="S12" i="4" s="1"/>
  <c r="AY12" i="4" s="1"/>
  <c r="BB12" i="4" s="1"/>
  <c r="AX12" i="4" s="1"/>
  <c r="T71" i="4"/>
  <c r="Y71" i="4" s="1"/>
  <c r="S71" i="4" s="1"/>
  <c r="AY71" i="4" s="1"/>
  <c r="BB71" i="4" s="1"/>
  <c r="AX71" i="4" s="1"/>
  <c r="BB56" i="4"/>
  <c r="AX56" i="4" s="1"/>
  <c r="AY9" i="4"/>
  <c r="BB9" i="4" s="1"/>
  <c r="AX9" i="4" s="1"/>
  <c r="AY51" i="4" l="1"/>
  <c r="BB51" i="4" s="1"/>
  <c r="AX51" i="4" s="1"/>
  <c r="AY21" i="4"/>
  <c r="BB21" i="4" s="1"/>
  <c r="AX21" i="4" s="1"/>
</calcChain>
</file>

<file path=xl/comments1.xml><?xml version="1.0" encoding="utf-8"?>
<comments xmlns="http://schemas.openxmlformats.org/spreadsheetml/2006/main">
  <authors>
    <author>kab302_teacher</author>
  </authors>
  <commentList>
    <comment ref="E7" authorId="0">
      <text>
        <r>
          <rPr>
            <b/>
            <sz val="9"/>
            <color indexed="81"/>
            <rFont val="Tahoma"/>
            <family val="2"/>
            <charset val="204"/>
          </rPr>
          <t>Принято ГУО</t>
        </r>
      </text>
    </comment>
    <comment ref="H7" authorId="0">
      <text>
        <r>
          <rPr>
            <b/>
            <sz val="9"/>
            <color indexed="81"/>
            <rFont val="Tahoma"/>
            <family val="2"/>
            <charset val="204"/>
          </rPr>
          <t>Принято ГУО</t>
        </r>
      </text>
    </comment>
    <comment ref="K7" authorId="0">
      <text>
        <r>
          <rPr>
            <b/>
            <sz val="9"/>
            <color indexed="81"/>
            <rFont val="Tahoma"/>
            <family val="2"/>
            <charset val="204"/>
          </rPr>
          <t>Принято ГУО</t>
        </r>
      </text>
    </comment>
    <comment ref="N7" authorId="0">
      <text>
        <r>
          <rPr>
            <b/>
            <sz val="9"/>
            <color indexed="81"/>
            <rFont val="Tahoma"/>
            <family val="2"/>
            <charset val="204"/>
          </rPr>
          <t>Принято ГУО</t>
        </r>
      </text>
    </comment>
    <comment ref="Q7" authorId="0">
      <text>
        <r>
          <rPr>
            <b/>
            <sz val="9"/>
            <color indexed="81"/>
            <rFont val="Tahoma"/>
            <family val="2"/>
            <charset val="204"/>
          </rPr>
          <t>Принято ГУО</t>
        </r>
      </text>
    </comment>
    <comment ref="AA7" authorId="0">
      <text>
        <r>
          <rPr>
            <b/>
            <sz val="9"/>
            <color indexed="81"/>
            <rFont val="Tahoma"/>
            <family val="2"/>
            <charset val="204"/>
          </rPr>
          <t>Принято ГУО</t>
        </r>
      </text>
    </comment>
    <comment ref="AD7" authorId="0">
      <text>
        <r>
          <rPr>
            <b/>
            <sz val="9"/>
            <color indexed="81"/>
            <rFont val="Tahoma"/>
            <family val="2"/>
            <charset val="204"/>
          </rPr>
          <t>Принято ГУО</t>
        </r>
      </text>
    </comment>
    <comment ref="AK7" authorId="0">
      <text>
        <r>
          <rPr>
            <b/>
            <sz val="9"/>
            <color indexed="81"/>
            <rFont val="Tahoma"/>
            <family val="2"/>
            <charset val="204"/>
          </rPr>
          <t>Принято ГУО</t>
        </r>
      </text>
    </comment>
    <comment ref="AN7" authorId="0">
      <text>
        <r>
          <rPr>
            <b/>
            <sz val="9"/>
            <color indexed="81"/>
            <rFont val="Tahoma"/>
            <family val="2"/>
            <charset val="204"/>
          </rPr>
          <t>Принято ГУО</t>
        </r>
      </text>
    </comment>
    <comment ref="AQ7" authorId="0">
      <text>
        <r>
          <rPr>
            <b/>
            <sz val="9"/>
            <color indexed="81"/>
            <rFont val="Tahoma"/>
            <family val="2"/>
            <charset val="204"/>
          </rPr>
          <t>Принято ГУО</t>
        </r>
      </text>
    </comment>
  </commentList>
</comments>
</file>

<file path=xl/sharedStrings.xml><?xml version="1.0" encoding="utf-8"?>
<sst xmlns="http://schemas.openxmlformats.org/spreadsheetml/2006/main" count="512" uniqueCount="237">
  <si>
    <t>№</t>
  </si>
  <si>
    <t>Железнодорожный</t>
  </si>
  <si>
    <t>Центральный</t>
  </si>
  <si>
    <t>Кировский</t>
  </si>
  <si>
    <t>Ленинский</t>
  </si>
  <si>
    <t>Октябрьский</t>
  </si>
  <si>
    <t>Свердловский</t>
  </si>
  <si>
    <t>Советский</t>
  </si>
  <si>
    <t>МАТЕМАТИКА, 4 класс</t>
  </si>
  <si>
    <t>Код ОУ по КИАСУО</t>
  </si>
  <si>
    <t>Район</t>
  </si>
  <si>
    <t>Наименование ОУ (кратко)</t>
  </si>
  <si>
    <t>средний балл</t>
  </si>
  <si>
    <t>распределение баллов в %</t>
  </si>
  <si>
    <t>МБОУ Прогимназия  № 131</t>
  </si>
  <si>
    <t>МАОУ Лицей № 7</t>
  </si>
  <si>
    <t>МАОУ Гимназия №  9</t>
  </si>
  <si>
    <t>МАОУ СШ № 32</t>
  </si>
  <si>
    <t>МАОУ Гимназия № 4</t>
  </si>
  <si>
    <t>МАОУ Гимназия № 6</t>
  </si>
  <si>
    <t>МАОУ Лицей № 11</t>
  </si>
  <si>
    <t>МАОУ СШ № 55</t>
  </si>
  <si>
    <t>МАОУ Гимназия № 10</t>
  </si>
  <si>
    <t>МБОУ Гимназия № 7</t>
  </si>
  <si>
    <t>МБОУ СШ № 13</t>
  </si>
  <si>
    <t>МБОУ СШ № 31</t>
  </si>
  <si>
    <t>МБОУ СШ № 44</t>
  </si>
  <si>
    <t>МАОУ Гимназия № 15</t>
  </si>
  <si>
    <t>МБОУ СШ № 64</t>
  </si>
  <si>
    <t>МБОУ СШ № 79</t>
  </si>
  <si>
    <t>МБОУ СШ № 94</t>
  </si>
  <si>
    <t>МАОУ Лицей № 12</t>
  </si>
  <si>
    <t>МАОУ СШ № 148</t>
  </si>
  <si>
    <t>МАОУ «КУГ № 1 – Универс»</t>
  </si>
  <si>
    <t>МАОУ Лицей № 1</t>
  </si>
  <si>
    <t>МБОУ Лицей № 10</t>
  </si>
  <si>
    <t>МБОУ СШ № 133</t>
  </si>
  <si>
    <t>МБОУ СШ № 21</t>
  </si>
  <si>
    <t>МБОУ СШ № 30</t>
  </si>
  <si>
    <t>МБОУ СШ № 36</t>
  </si>
  <si>
    <t>МБОУ СШ № 39</t>
  </si>
  <si>
    <t>МАОУ Гимназия № 13 "Академ"</t>
  </si>
  <si>
    <t>МБОУ СШ № 73</t>
  </si>
  <si>
    <t>МБОУ СШ № 84</t>
  </si>
  <si>
    <t>МБОУ СШ № 95</t>
  </si>
  <si>
    <t>МБОУ СШ № 99</t>
  </si>
  <si>
    <t>МАОУ Гимназия № 14</t>
  </si>
  <si>
    <t>МАОУ СШ № 23</t>
  </si>
  <si>
    <t>МБОУ СШ № 62</t>
  </si>
  <si>
    <t>МАОУ СШ № 137</t>
  </si>
  <si>
    <t>МБОУ СШ № 2</t>
  </si>
  <si>
    <t>МБОУ СШ № 56</t>
  </si>
  <si>
    <t>МАОУ СШ № 151</t>
  </si>
  <si>
    <t>МАОУ Гимназия № 2</t>
  </si>
  <si>
    <t>МБОУ Лицей № 2</t>
  </si>
  <si>
    <t>МБОУ СШ № 4</t>
  </si>
  <si>
    <t>МБОУ  Гимназия № 16</t>
  </si>
  <si>
    <t>МБОУ СШ № 27</t>
  </si>
  <si>
    <t>МБОУ СШ № 51</t>
  </si>
  <si>
    <t>Общий игог</t>
  </si>
  <si>
    <t>МБОУ Лицей № 8</t>
  </si>
  <si>
    <t>Расчётное среднее значение по городу:</t>
  </si>
  <si>
    <t>Среднее значение по городу принято:</t>
  </si>
  <si>
    <t>МАОУ Лицей № 9 "Лидер"</t>
  </si>
  <si>
    <t>Расчётное среднее значение</t>
  </si>
  <si>
    <t>A</t>
  </si>
  <si>
    <t>- отлично</t>
  </si>
  <si>
    <t>C</t>
  </si>
  <si>
    <t xml:space="preserve">- нормально </t>
  </si>
  <si>
    <t>B</t>
  </si>
  <si>
    <t>- хорошо</t>
  </si>
  <si>
    <t>D</t>
  </si>
  <si>
    <t>- критично</t>
  </si>
  <si>
    <t>Граница А-В</t>
  </si>
  <si>
    <t>Граница В-С</t>
  </si>
  <si>
    <t>Граница С-D</t>
  </si>
  <si>
    <t>ДОСТИЖЕНИЕ ОБРАЗОВАТЕЛЬНЫХ РЕЗУЛЬТАТОВ</t>
  </si>
  <si>
    <t>ЦЕНТРАЛЬНЫЙ РАЙОН</t>
  </si>
  <si>
    <t>ЖЕЛЕЗНОДОРОЖНЫЙ РАЙОН</t>
  </si>
  <si>
    <t>КИРОВСКИЙ РАЙОН</t>
  </si>
  <si>
    <t>ЛЕНИНСКИЙ РАЙОН</t>
  </si>
  <si>
    <t>ОКТЯБРЬСКИЙ РАЙОН</t>
  </si>
  <si>
    <t>СВЕРДЛОВСКИЙ РАЙОН</t>
  </si>
  <si>
    <t>СОВЕТСКИЙ РАЙОН</t>
  </si>
  <si>
    <t>Матем-4 ср. балл ОУ</t>
  </si>
  <si>
    <t>Матем-4 ср. балл по городу</t>
  </si>
  <si>
    <t>Матем-4 Индекс успешности</t>
  </si>
  <si>
    <t>РусЯз-4 ср. балл ОУ</t>
  </si>
  <si>
    <t>ОкрМир-4 ср. балл ОУ</t>
  </si>
  <si>
    <t>ОкрМир-4 ср. балл по городу</t>
  </si>
  <si>
    <t>ОкрМир-4 Индекс успешности</t>
  </si>
  <si>
    <t>РусЯз-4 ср. балл по городу</t>
  </si>
  <si>
    <t>РусЯз-4 Индекс успешности</t>
  </si>
  <si>
    <t>ЧитГр-4 ср. балл по городу</t>
  </si>
  <si>
    <t>ЧитГр-4 Индекс успешности</t>
  </si>
  <si>
    <t>ГрПр-4 ср. балл по городу</t>
  </si>
  <si>
    <t>ГрПр-4 Индекс успешности</t>
  </si>
  <si>
    <t>Цифра 1</t>
  </si>
  <si>
    <t>Цифра 2</t>
  </si>
  <si>
    <t>Цифра 3</t>
  </si>
  <si>
    <t>Цифра 4</t>
  </si>
  <si>
    <t>Среднее значение</t>
  </si>
  <si>
    <t>Цифра 5</t>
  </si>
  <si>
    <t>4 класс</t>
  </si>
  <si>
    <t>Матем-9 ср. балл по городу</t>
  </si>
  <si>
    <t>Матем-9 ср. балл ОУ</t>
  </si>
  <si>
    <t>Матем-9 Индекс успешности</t>
  </si>
  <si>
    <t>РусЯз-9 ср. балл ОУ</t>
  </si>
  <si>
    <t>РусЯз-9 ср. балл по городу</t>
  </si>
  <si>
    <t>РусЯз-9 Индекс успешности</t>
  </si>
  <si>
    <t>Матем-11 профиль ср. балл ОУ</t>
  </si>
  <si>
    <t>Матем-11 профиль ср. балл по городу</t>
  </si>
  <si>
    <t>Матем-11 профиль Индекс успешности</t>
  </si>
  <si>
    <t>Матем-11 базовый ср. балл по городу</t>
  </si>
  <si>
    <t>Матем-11 базовый ср. балл ОУ</t>
  </si>
  <si>
    <t>Матем-11 базовый Индекс успешности</t>
  </si>
  <si>
    <t>РусЯз-11 ср. балл ОУ</t>
  </si>
  <si>
    <t>РусЯз-11 ср. балл по городу</t>
  </si>
  <si>
    <t>РусЯз-11 Индекс успешности</t>
  </si>
  <si>
    <t>http://4ege.ru/materials_podgotovka/2797-perevod-ballov-ege-v-ocenki.html</t>
  </si>
  <si>
    <t>ИТОГ 4+9+11</t>
  </si>
  <si>
    <t>РУССКИЙ ЯЗЫК, 4 КЛАСС</t>
  </si>
  <si>
    <t>ОКРУЖАЮЩИЙ МИР, 4 КЛАСС</t>
  </si>
  <si>
    <t>результат выполнения</t>
  </si>
  <si>
    <t>%</t>
  </si>
  <si>
    <t>базовый уровень</t>
  </si>
  <si>
    <t>повышенный уровень</t>
  </si>
  <si>
    <t>% повышен + база</t>
  </si>
  <si>
    <t>ЧИТАТЕЛЬСКАЯ ГРАМОТНОСТЬ, 4 КЛАСС</t>
  </si>
  <si>
    <t>ГРУППОВОЙ ПРОЕКТ, 4 КЛАСС</t>
  </si>
  <si>
    <t>ниже базового</t>
  </si>
  <si>
    <t>МАТЕМАТИКА, 9 КЛАСС</t>
  </si>
  <si>
    <t>РУССКИЙ ЯЗЫК, 9 КЛАСС</t>
  </si>
  <si>
    <t>менее 27</t>
  </si>
  <si>
    <t>80-99</t>
  </si>
  <si>
    <t>менее 24</t>
  </si>
  <si>
    <t>средний балл ОУ</t>
  </si>
  <si>
    <t>РУССКИЙ ЯЗЫК, 11 КЛАСС</t>
  </si>
  <si>
    <t>МАОУ Лицей № 6 "Перспектива"</t>
  </si>
  <si>
    <t>По городу Красноярску</t>
  </si>
  <si>
    <t>Среднее значение, определённое ГУО</t>
  </si>
  <si>
    <t>Математика 4 класс</t>
  </si>
  <si>
    <t>Русский язык 4 класс</t>
  </si>
  <si>
    <t>Окружающий мир 4 класс</t>
  </si>
  <si>
    <t>Читательская грамот. 4 класс</t>
  </si>
  <si>
    <t>Групповой проект 4 класс</t>
  </si>
  <si>
    <t>9 класс</t>
  </si>
  <si>
    <t>Математ. 11 класс базовый</t>
  </si>
  <si>
    <t>Математ. 11 класс профиль</t>
  </si>
  <si>
    <t>Русский язык 11 класс</t>
  </si>
  <si>
    <t>11 класс</t>
  </si>
  <si>
    <t>среднее значение</t>
  </si>
  <si>
    <t>Русский язык 9 класс</t>
  </si>
  <si>
    <t>Математика 9 класс</t>
  </si>
  <si>
    <t>МАТЕМАТИКА базовый уровень, 11 КЛАСС</t>
  </si>
  <si>
    <t>МАТЕМАТИКА профильный уровень, 11 КЛАСС</t>
  </si>
  <si>
    <t>отлично</t>
  </si>
  <si>
    <t xml:space="preserve">хорошо </t>
  </si>
  <si>
    <t>нормально</t>
  </si>
  <si>
    <t>критично</t>
  </si>
  <si>
    <t>Цифра 4 класс</t>
  </si>
  <si>
    <t>Цифра 9 класс</t>
  </si>
  <si>
    <t>Цифра 11 класс</t>
  </si>
  <si>
    <t>Перевод баллов ЕГЭ и ОГЭ в отметки:</t>
  </si>
  <si>
    <t xml:space="preserve">МБОУ СШ № 10 </t>
  </si>
  <si>
    <t xml:space="preserve">МБОУ СШ № 86 </t>
  </si>
  <si>
    <t xml:space="preserve">МАОУ Гимназия № 11 </t>
  </si>
  <si>
    <t>МАОУ СШ № 150</t>
  </si>
  <si>
    <t>МАОУ СШ № 149</t>
  </si>
  <si>
    <t>МАОУ СШ № 145</t>
  </si>
  <si>
    <t>МАОУ СШ № 143</t>
  </si>
  <si>
    <t>МАОУ СШ "Комплекс Покровский"</t>
  </si>
  <si>
    <t>70-79</t>
  </si>
  <si>
    <t>Чел.</t>
  </si>
  <si>
    <t>МАОУ Гимназия № 8</t>
  </si>
  <si>
    <t>МАОУ Лицей № 28</t>
  </si>
  <si>
    <t>МАОУ СШ  № 12</t>
  </si>
  <si>
    <t>МАОУ СШ № 19</t>
  </si>
  <si>
    <t>МАОУ СШ № 8 "Созидание"</t>
  </si>
  <si>
    <t>МАОУ СШ № 46</t>
  </si>
  <si>
    <t>МАОУ СШ № 81</t>
  </si>
  <si>
    <t>МАОУ СШ № 90</t>
  </si>
  <si>
    <t>МАОУ СШ № 135</t>
  </si>
  <si>
    <t>МАОУ Лицей № 3</t>
  </si>
  <si>
    <t>МАОУ СШ № 16</t>
  </si>
  <si>
    <t>МАОУ СШ № 50</t>
  </si>
  <si>
    <t>МАОУ СШ № 53</t>
  </si>
  <si>
    <t>МАОУ СШ № 65</t>
  </si>
  <si>
    <t>МАОУ СШ № 89</t>
  </si>
  <si>
    <t>МАОУ СШ № 159</t>
  </si>
  <si>
    <t>МБОУ Гимназия № 3</t>
  </si>
  <si>
    <t>МАОУ Школа-интернат № 1</t>
  </si>
  <si>
    <t>МАОУ СШ № 3</t>
  </si>
  <si>
    <t xml:space="preserve">МАОУ СШ № 72 </t>
  </si>
  <si>
    <t>МАОУ СШ № 82</t>
  </si>
  <si>
    <t>МАОУ СШ № 6</t>
  </si>
  <si>
    <t>МАОУ СШ № 17</t>
  </si>
  <si>
    <t>МАОУ СШ № 34</t>
  </si>
  <si>
    <t>МАОУ СШ № 42</t>
  </si>
  <si>
    <t>МАОУ СШ № 45</t>
  </si>
  <si>
    <t>МАОУ СШ № 76</t>
  </si>
  <si>
    <t>МАОУ СШ № 78</t>
  </si>
  <si>
    <t>МАОУ СШ № 93</t>
  </si>
  <si>
    <t>МАОУ СШ № 158 "Грани"</t>
  </si>
  <si>
    <t>МАОУ СШ № 1</t>
  </si>
  <si>
    <t>МАОУ СШ № 5</t>
  </si>
  <si>
    <t>МАОУ СШ № 7</t>
  </si>
  <si>
    <t>МАОУ СШ № 18</t>
  </si>
  <si>
    <t>МАОУ СШ № 24</t>
  </si>
  <si>
    <t>МАОУ СШ № 66</t>
  </si>
  <si>
    <t>МАОУ СШ № 69</t>
  </si>
  <si>
    <t>МАОУ СШ № 85</t>
  </si>
  <si>
    <t>МАОУ СШ № 108</t>
  </si>
  <si>
    <t>МАОУ СШ № 115</t>
  </si>
  <si>
    <t>МАОУ СШ № 121</t>
  </si>
  <si>
    <t>МАОУ СШ № 134</t>
  </si>
  <si>
    <t>МАОУ СШ № 139</t>
  </si>
  <si>
    <t>МАОУ СШ № 141</t>
  </si>
  <si>
    <t>МАОУ СШ № 144</t>
  </si>
  <si>
    <t xml:space="preserve">МАОУ СШ № 152 </t>
  </si>
  <si>
    <t>МАОУ СШ № 154</t>
  </si>
  <si>
    <t>МАОУ СШ № 156</t>
  </si>
  <si>
    <t>МАОУ СШ № 157</t>
  </si>
  <si>
    <t>ЧитГр-4 ср. % ОУ</t>
  </si>
  <si>
    <t>ГрПр-4 ср. % ОУ</t>
  </si>
  <si>
    <t>МАОУ СШ " 155</t>
  </si>
  <si>
    <t>27-38</t>
  </si>
  <si>
    <t>39-69</t>
  </si>
  <si>
    <t>24-39</t>
  </si>
  <si>
    <t>40-69</t>
  </si>
  <si>
    <t>2023-2024 учебный год</t>
  </si>
  <si>
    <t>МАОУ СШ № 63</t>
  </si>
  <si>
    <t>МАОУ СШ № 91</t>
  </si>
  <si>
    <t>МАОУ СШ № 98</t>
  </si>
  <si>
    <t>МАОУ СШ № 129</t>
  </si>
  <si>
    <t>МАОУ СШ № 147</t>
  </si>
  <si>
    <t>2023-2024 уч.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</si>
</sst>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&quot;р.&quot;_-;\-* #,##0.00&quot;р.&quot;_-;_-* &quot;-&quot;??&quot;р.&quot;_-;_-@_-"/>
    <numFmt numFmtId="164" formatCode="_-* #,##0.00\ &quot;₽&quot;_-;\-* #,##0.00\ &quot;₽&quot;_-;_-* &quot;-&quot;??\ &quot;₽&quot;_-;_-@_-"/>
    <numFmt numFmtId="165" formatCode="[$-419]General"/>
    <numFmt numFmtId="166" formatCode="0.0"/>
  </numFmts>
  <fonts count="3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i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8"/>
      <color rgb="FF000000"/>
      <name val="Calibri"/>
      <family val="2"/>
      <charset val="204"/>
      <scheme val="minor"/>
    </font>
    <font>
      <b/>
      <i/>
      <sz val="8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i/>
      <sz val="8"/>
      <color rgb="FF000000"/>
      <name val="Calibri"/>
      <family val="2"/>
      <charset val="204"/>
      <scheme val="minor"/>
    </font>
    <font>
      <b/>
      <i/>
      <sz val="8"/>
      <color rgb="FF0000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  <scheme val="minor"/>
    </font>
    <font>
      <i/>
      <sz val="11"/>
      <color theme="0"/>
      <name val="Calibri"/>
      <family val="2"/>
      <charset val="204"/>
      <scheme val="minor"/>
    </font>
    <font>
      <sz val="11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FFCCCC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rgb="FFCCFF99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D0CB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993300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66"/>
        <bgColor rgb="FF000000"/>
      </patternFill>
    </fill>
    <fill>
      <patternFill patternType="solid">
        <fgColor rgb="FFFFCC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99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rgb="FFCCECFF"/>
        <bgColor rgb="FF000000"/>
      </patternFill>
    </fill>
    <fill>
      <patternFill patternType="solid">
        <fgColor rgb="FFFFCCCC"/>
        <bgColor rgb="FFFFFFCC"/>
      </patternFill>
    </fill>
    <fill>
      <patternFill patternType="solid">
        <fgColor rgb="FFD9E1F2"/>
        <bgColor rgb="FF000000"/>
      </patternFill>
    </fill>
    <fill>
      <patternFill patternType="solid">
        <fgColor indexed="65"/>
        <bgColor indexed="64"/>
      </patternFill>
    </fill>
    <fill>
      <patternFill patternType="solid">
        <fgColor rgb="FFD9E1F2"/>
        <bgColor rgb="FFFFFFCC"/>
      </patternFill>
    </fill>
    <fill>
      <patternFill patternType="solid">
        <fgColor theme="3" tint="0.79998168889431442"/>
        <bgColor indexed="64"/>
      </patternFill>
    </fill>
  </fills>
  <borders count="1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115">
    <xf numFmtId="0" fontId="0" fillId="0" borderId="0"/>
    <xf numFmtId="0" fontId="7" fillId="0" borderId="0"/>
    <xf numFmtId="0" fontId="1" fillId="0" borderId="0"/>
    <xf numFmtId="0" fontId="8" fillId="0" borderId="0"/>
    <xf numFmtId="165" fontId="11" fillId="0" borderId="0" applyBorder="0" applyProtection="0"/>
    <xf numFmtId="0" fontId="8" fillId="0" borderId="0"/>
    <xf numFmtId="0" fontId="11" fillId="0" borderId="0"/>
    <xf numFmtId="0" fontId="27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8" fillId="0" borderId="0"/>
    <xf numFmtId="44" fontId="7" fillId="0" borderId="0" applyFont="0" applyFill="0" applyBorder="0" applyAlignment="0" applyProtection="0"/>
    <xf numFmtId="0" fontId="1" fillId="0" borderId="0"/>
    <xf numFmtId="0" fontId="1" fillId="0" borderId="0"/>
    <xf numFmtId="165" fontId="11" fillId="0" borderId="0" applyBorder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1" fillId="0" borderId="0"/>
    <xf numFmtId="0" fontId="11" fillId="0" borderId="0"/>
    <xf numFmtId="0" fontId="11" fillId="0" borderId="0"/>
    <xf numFmtId="0" fontId="11" fillId="0" borderId="0"/>
  </cellStyleXfs>
  <cellXfs count="908">
    <xf numFmtId="0" fontId="0" fillId="0" borderId="0" xfId="0"/>
    <xf numFmtId="0" fontId="0" fillId="0" borderId="0" xfId="0" applyAlignment="1"/>
    <xf numFmtId="0" fontId="0" fillId="0" borderId="0" xfId="0" applyFill="1"/>
    <xf numFmtId="0" fontId="3" fillId="0" borderId="21" xfId="0" applyFont="1" applyBorder="1" applyAlignment="1">
      <alignment horizontal="center" vertical="center"/>
    </xf>
    <xf numFmtId="0" fontId="0" fillId="0" borderId="0" xfId="0" applyFont="1" applyFill="1" applyAlignment="1"/>
    <xf numFmtId="0" fontId="4" fillId="2" borderId="7" xfId="0" applyFont="1" applyFill="1" applyBorder="1" applyAlignment="1">
      <alignment wrapText="1"/>
    </xf>
    <xf numFmtId="0" fontId="0" fillId="0" borderId="0" xfId="0" applyFont="1" applyBorder="1" applyAlignment="1"/>
    <xf numFmtId="0" fontId="4" fillId="2" borderId="16" xfId="0" applyFont="1" applyFill="1" applyBorder="1" applyAlignment="1">
      <alignment wrapText="1"/>
    </xf>
    <xf numFmtId="0" fontId="0" fillId="2" borderId="0" xfId="0" applyFont="1" applyFill="1" applyBorder="1" applyAlignment="1"/>
    <xf numFmtId="2" fontId="0" fillId="0" borderId="0" xfId="0" applyNumberFormat="1" applyFont="1" applyBorder="1" applyAlignment="1"/>
    <xf numFmtId="0" fontId="4" fillId="2" borderId="17" xfId="0" applyFont="1" applyFill="1" applyBorder="1" applyAlignment="1">
      <alignment wrapText="1"/>
    </xf>
    <xf numFmtId="0" fontId="4" fillId="2" borderId="3" xfId="0" applyFont="1" applyFill="1" applyBorder="1" applyAlignment="1">
      <alignment wrapText="1"/>
    </xf>
    <xf numFmtId="0" fontId="4" fillId="2" borderId="23" xfId="0" applyFont="1" applyFill="1" applyBorder="1" applyAlignment="1">
      <alignment wrapText="1"/>
    </xf>
    <xf numFmtId="0" fontId="4" fillId="2" borderId="19" xfId="0" applyFont="1" applyFill="1" applyBorder="1" applyAlignment="1">
      <alignment wrapText="1"/>
    </xf>
    <xf numFmtId="0" fontId="4" fillId="2" borderId="11" xfId="0" applyFont="1" applyFill="1" applyBorder="1" applyAlignment="1">
      <alignment wrapText="1"/>
    </xf>
    <xf numFmtId="0" fontId="4" fillId="2" borderId="13" xfId="0" applyFont="1" applyFill="1" applyBorder="1" applyAlignment="1">
      <alignment wrapText="1"/>
    </xf>
    <xf numFmtId="0" fontId="4" fillId="3" borderId="14" xfId="0" applyFont="1" applyFill="1" applyBorder="1" applyAlignment="1">
      <alignment wrapText="1"/>
    </xf>
    <xf numFmtId="0" fontId="4" fillId="2" borderId="29" xfId="0" applyFont="1" applyFill="1" applyBorder="1" applyAlignment="1">
      <alignment wrapText="1"/>
    </xf>
    <xf numFmtId="0" fontId="6" fillId="0" borderId="0" xfId="0" applyFont="1"/>
    <xf numFmtId="0" fontId="6" fillId="6" borderId="0" xfId="0" applyFont="1" applyFill="1"/>
    <xf numFmtId="2" fontId="4" fillId="2" borderId="22" xfId="0" applyNumberFormat="1" applyFont="1" applyFill="1" applyBorder="1" applyAlignment="1">
      <alignment horizontal="center" wrapText="1"/>
    </xf>
    <xf numFmtId="2" fontId="4" fillId="2" borderId="24" xfId="0" applyNumberFormat="1" applyFont="1" applyFill="1" applyBorder="1" applyAlignment="1">
      <alignment horizontal="center" wrapText="1"/>
    </xf>
    <xf numFmtId="2" fontId="4" fillId="2" borderId="25" xfId="0" applyNumberFormat="1" applyFont="1" applyFill="1" applyBorder="1" applyAlignment="1">
      <alignment horizontal="center" wrapText="1"/>
    </xf>
    <xf numFmtId="2" fontId="4" fillId="2" borderId="30" xfId="0" applyNumberFormat="1" applyFont="1" applyFill="1" applyBorder="1" applyAlignment="1">
      <alignment horizontal="center" wrapText="1"/>
    </xf>
    <xf numFmtId="2" fontId="4" fillId="2" borderId="28" xfId="0" applyNumberFormat="1" applyFont="1" applyFill="1" applyBorder="1" applyAlignment="1">
      <alignment horizontal="center" wrapText="1"/>
    </xf>
    <xf numFmtId="2" fontId="3" fillId="2" borderId="13" xfId="0" applyNumberFormat="1" applyFont="1" applyFill="1" applyBorder="1" applyAlignment="1">
      <alignment horizontal="right" wrapText="1"/>
    </xf>
    <xf numFmtId="0" fontId="4" fillId="3" borderId="8" xfId="0" applyFont="1" applyFill="1" applyBorder="1" applyAlignment="1">
      <alignment wrapText="1"/>
    </xf>
    <xf numFmtId="0" fontId="4" fillId="3" borderId="15" xfId="0" applyFont="1" applyFill="1" applyBorder="1" applyAlignment="1">
      <alignment wrapText="1"/>
    </xf>
    <xf numFmtId="0" fontId="7" fillId="0" borderId="0" xfId="1"/>
    <xf numFmtId="0" fontId="6" fillId="0" borderId="0" xfId="1" applyFont="1"/>
    <xf numFmtId="0" fontId="7" fillId="0" borderId="23" xfId="1" applyBorder="1"/>
    <xf numFmtId="0" fontId="7" fillId="0" borderId="9" xfId="1" applyBorder="1"/>
    <xf numFmtId="0" fontId="7" fillId="0" borderId="29" xfId="1" applyBorder="1"/>
    <xf numFmtId="0" fontId="7" fillId="0" borderId="27" xfId="1" applyBorder="1"/>
    <xf numFmtId="0" fontId="3" fillId="7" borderId="0" xfId="0" applyFont="1" applyFill="1" applyAlignment="1">
      <alignment horizontal="center"/>
    </xf>
    <xf numFmtId="49" fontId="13" fillId="0" borderId="0" xfId="0" applyNumberFormat="1" applyFont="1" applyBorder="1" applyAlignment="1">
      <alignment horizontal="left"/>
    </xf>
    <xf numFmtId="0" fontId="3" fillId="6" borderId="0" xfId="0" applyFont="1" applyFill="1" applyAlignment="1">
      <alignment horizontal="center"/>
    </xf>
    <xf numFmtId="0" fontId="14" fillId="0" borderId="0" xfId="1" applyFont="1"/>
    <xf numFmtId="0" fontId="2" fillId="0" borderId="33" xfId="0" applyFont="1" applyBorder="1" applyAlignment="1"/>
    <xf numFmtId="0" fontId="7" fillId="0" borderId="32" xfId="1" applyBorder="1"/>
    <xf numFmtId="0" fontId="2" fillId="0" borderId="33" xfId="0" applyFont="1" applyFill="1" applyBorder="1" applyAlignment="1"/>
    <xf numFmtId="0" fontId="4" fillId="3" borderId="41" xfId="0" applyFont="1" applyFill="1" applyBorder="1" applyAlignment="1">
      <alignment wrapText="1"/>
    </xf>
    <xf numFmtId="0" fontId="13" fillId="0" borderId="0" xfId="0" applyFont="1" applyBorder="1" applyAlignment="1">
      <alignment horizontal="right"/>
    </xf>
    <xf numFmtId="0" fontId="3" fillId="6" borderId="0" xfId="1" applyFont="1" applyFill="1" applyAlignment="1">
      <alignment horizontal="center"/>
    </xf>
    <xf numFmtId="0" fontId="1" fillId="0" borderId="40" xfId="2" applyFont="1" applyBorder="1" applyAlignment="1">
      <alignment horizontal="center"/>
    </xf>
    <xf numFmtId="0" fontId="1" fillId="0" borderId="33" xfId="2" applyFont="1" applyBorder="1" applyAlignment="1">
      <alignment horizontal="center"/>
    </xf>
    <xf numFmtId="0" fontId="1" fillId="0" borderId="13" xfId="2" applyFont="1" applyBorder="1" applyAlignment="1">
      <alignment horizontal="center"/>
    </xf>
    <xf numFmtId="0" fontId="1" fillId="0" borderId="7" xfId="2" applyFont="1" applyBorder="1" applyAlignment="1">
      <alignment horizontal="center"/>
    </xf>
    <xf numFmtId="0" fontId="0" fillId="0" borderId="16" xfId="2" applyFont="1" applyBorder="1" applyAlignment="1">
      <alignment horizontal="center"/>
    </xf>
    <xf numFmtId="0" fontId="0" fillId="0" borderId="33" xfId="2" applyFont="1" applyBorder="1" applyAlignment="1">
      <alignment horizontal="center"/>
    </xf>
    <xf numFmtId="0" fontId="1" fillId="0" borderId="16" xfId="2" applyFont="1" applyBorder="1" applyAlignment="1">
      <alignment horizontal="center"/>
    </xf>
    <xf numFmtId="0" fontId="1" fillId="0" borderId="7" xfId="2" applyFont="1" applyFill="1" applyBorder="1" applyAlignment="1">
      <alignment horizontal="center"/>
    </xf>
    <xf numFmtId="0" fontId="1" fillId="0" borderId="10" xfId="2" applyFont="1" applyBorder="1" applyAlignment="1">
      <alignment horizontal="center"/>
    </xf>
    <xf numFmtId="2" fontId="4" fillId="3" borderId="7" xfId="1" applyNumberFormat="1" applyFont="1" applyFill="1" applyBorder="1" applyAlignment="1">
      <alignment horizontal="center"/>
    </xf>
    <xf numFmtId="2" fontId="4" fillId="3" borderId="7" xfId="0" applyNumberFormat="1" applyFont="1" applyFill="1" applyBorder="1" applyAlignment="1">
      <alignment horizontal="center"/>
    </xf>
    <xf numFmtId="2" fontId="4" fillId="0" borderId="29" xfId="0" applyNumberFormat="1" applyFont="1" applyFill="1" applyBorder="1" applyAlignment="1">
      <alignment horizontal="center" wrapText="1"/>
    </xf>
    <xf numFmtId="2" fontId="3" fillId="0" borderId="14" xfId="0" applyNumberFormat="1" applyFont="1" applyFill="1" applyBorder="1" applyAlignment="1">
      <alignment horizontal="center" vertical="center"/>
    </xf>
    <xf numFmtId="2" fontId="3" fillId="0" borderId="30" xfId="0" applyNumberFormat="1" applyFont="1" applyFill="1" applyBorder="1" applyAlignment="1">
      <alignment horizontal="center" vertical="center"/>
    </xf>
    <xf numFmtId="2" fontId="4" fillId="0" borderId="7" xfId="1" applyNumberFormat="1" applyFont="1" applyFill="1" applyBorder="1" applyAlignment="1">
      <alignment horizontal="center"/>
    </xf>
    <xf numFmtId="2" fontId="3" fillId="0" borderId="8" xfId="0" applyNumberFormat="1" applyFont="1" applyFill="1" applyBorder="1" applyAlignment="1">
      <alignment horizontal="center" vertical="center"/>
    </xf>
    <xf numFmtId="2" fontId="3" fillId="0" borderId="24" xfId="0" applyNumberFormat="1" applyFont="1" applyFill="1" applyBorder="1" applyAlignment="1">
      <alignment horizontal="center" vertical="center"/>
    </xf>
    <xf numFmtId="2" fontId="3" fillId="0" borderId="15" xfId="0" applyNumberFormat="1" applyFont="1" applyFill="1" applyBorder="1" applyAlignment="1">
      <alignment horizontal="center" vertical="center"/>
    </xf>
    <xf numFmtId="2" fontId="3" fillId="0" borderId="28" xfId="0" applyNumberFormat="1" applyFont="1" applyFill="1" applyBorder="1" applyAlignment="1">
      <alignment horizontal="center" vertical="center"/>
    </xf>
    <xf numFmtId="2" fontId="3" fillId="0" borderId="43" xfId="0" applyNumberFormat="1" applyFont="1" applyFill="1" applyBorder="1" applyAlignment="1">
      <alignment horizontal="center" vertical="center"/>
    </xf>
    <xf numFmtId="2" fontId="3" fillId="0" borderId="25" xfId="0" applyNumberFormat="1" applyFont="1" applyFill="1" applyBorder="1" applyAlignment="1">
      <alignment horizontal="center" vertical="center"/>
    </xf>
    <xf numFmtId="2" fontId="7" fillId="0" borderId="29" xfId="1" applyNumberFormat="1" applyFill="1" applyBorder="1"/>
    <xf numFmtId="166" fontId="16" fillId="0" borderId="51" xfId="0" applyNumberFormat="1" applyFont="1" applyBorder="1"/>
    <xf numFmtId="2" fontId="3" fillId="0" borderId="38" xfId="0" applyNumberFormat="1" applyFont="1" applyFill="1" applyBorder="1" applyAlignment="1">
      <alignment horizontal="left" vertical="center"/>
    </xf>
    <xf numFmtId="2" fontId="3" fillId="0" borderId="37" xfId="0" applyNumberFormat="1" applyFont="1" applyFill="1" applyBorder="1" applyAlignment="1">
      <alignment horizontal="left" vertical="center"/>
    </xf>
    <xf numFmtId="2" fontId="3" fillId="0" borderId="36" xfId="1" applyNumberFormat="1" applyFont="1" applyFill="1" applyBorder="1" applyAlignment="1">
      <alignment horizontal="left"/>
    </xf>
    <xf numFmtId="2" fontId="2" fillId="0" borderId="35" xfId="1" applyNumberFormat="1" applyFont="1" applyFill="1" applyBorder="1" applyAlignment="1">
      <alignment horizontal="left"/>
    </xf>
    <xf numFmtId="2" fontId="3" fillId="0" borderId="35" xfId="0" applyNumberFormat="1" applyFont="1" applyFill="1" applyBorder="1" applyAlignment="1">
      <alignment horizontal="left" wrapText="1"/>
    </xf>
    <xf numFmtId="2" fontId="4" fillId="0" borderId="14" xfId="0" applyNumberFormat="1" applyFont="1" applyFill="1" applyBorder="1" applyAlignment="1">
      <alignment horizontal="center" vertical="center"/>
    </xf>
    <xf numFmtId="2" fontId="1" fillId="0" borderId="44" xfId="1" applyNumberFormat="1" applyFont="1" applyFill="1" applyBorder="1"/>
    <xf numFmtId="0" fontId="10" fillId="0" borderId="44" xfId="1" applyFont="1" applyFill="1" applyBorder="1" applyAlignment="1">
      <alignment horizontal="right" vertical="center"/>
    </xf>
    <xf numFmtId="0" fontId="7" fillId="0" borderId="44" xfId="1" applyBorder="1"/>
    <xf numFmtId="2" fontId="7" fillId="0" borderId="45" xfId="1" applyNumberFormat="1" applyBorder="1"/>
    <xf numFmtId="0" fontId="7" fillId="0" borderId="45" xfId="1" applyBorder="1"/>
    <xf numFmtId="2" fontId="4" fillId="0" borderId="6" xfId="0" applyNumberFormat="1" applyFont="1" applyFill="1" applyBorder="1" applyAlignment="1">
      <alignment horizontal="center" wrapText="1"/>
    </xf>
    <xf numFmtId="2" fontId="16" fillId="0" borderId="14" xfId="0" applyNumberFormat="1" applyFont="1" applyBorder="1"/>
    <xf numFmtId="2" fontId="1" fillId="0" borderId="23" xfId="2" applyNumberFormat="1" applyFont="1" applyFill="1" applyBorder="1" applyAlignment="1">
      <alignment horizontal="center"/>
    </xf>
    <xf numFmtId="2" fontId="1" fillId="0" borderId="27" xfId="2" applyNumberFormat="1" applyFont="1" applyFill="1" applyBorder="1" applyAlignment="1">
      <alignment horizontal="center"/>
    </xf>
    <xf numFmtId="2" fontId="1" fillId="0" borderId="29" xfId="2" applyNumberFormat="1" applyFont="1" applyFill="1" applyBorder="1" applyAlignment="1">
      <alignment horizontal="center"/>
    </xf>
    <xf numFmtId="2" fontId="18" fillId="0" borderId="29" xfId="2" applyNumberFormat="1" applyFont="1" applyFill="1" applyBorder="1" applyAlignment="1">
      <alignment horizontal="center"/>
    </xf>
    <xf numFmtId="2" fontId="2" fillId="0" borderId="35" xfId="1" applyNumberFormat="1" applyFont="1" applyBorder="1" applyAlignment="1">
      <alignment horizontal="left"/>
    </xf>
    <xf numFmtId="2" fontId="2" fillId="0" borderId="53" xfId="1" applyNumberFormat="1" applyFont="1" applyBorder="1" applyAlignment="1">
      <alignment horizontal="left"/>
    </xf>
    <xf numFmtId="166" fontId="16" fillId="0" borderId="55" xfId="0" applyNumberFormat="1" applyFont="1" applyBorder="1"/>
    <xf numFmtId="2" fontId="16" fillId="0" borderId="41" xfId="0" applyNumberFormat="1" applyFont="1" applyBorder="1"/>
    <xf numFmtId="166" fontId="16" fillId="0" borderId="35" xfId="0" applyNumberFormat="1" applyFont="1" applyBorder="1"/>
    <xf numFmtId="166" fontId="16" fillId="0" borderId="53" xfId="0" applyNumberFormat="1" applyFont="1" applyBorder="1"/>
    <xf numFmtId="166" fontId="16" fillId="0" borderId="21" xfId="0" applyNumberFormat="1" applyFont="1" applyBorder="1"/>
    <xf numFmtId="2" fontId="2" fillId="10" borderId="58" xfId="0" applyNumberFormat="1" applyFont="1" applyFill="1" applyBorder="1" applyAlignment="1">
      <alignment horizontal="center" vertical="center"/>
    </xf>
    <xf numFmtId="2" fontId="2" fillId="10" borderId="59" xfId="0" applyNumberFormat="1" applyFont="1" applyFill="1" applyBorder="1" applyAlignment="1">
      <alignment horizontal="center" vertical="center"/>
    </xf>
    <xf numFmtId="0" fontId="2" fillId="0" borderId="0" xfId="0" applyFont="1" applyBorder="1" applyAlignment="1"/>
    <xf numFmtId="0" fontId="2" fillId="0" borderId="0" xfId="0" applyFont="1"/>
    <xf numFmtId="2" fontId="4" fillId="2" borderId="31" xfId="0" applyNumberFormat="1" applyFont="1" applyFill="1" applyBorder="1" applyAlignment="1">
      <alignment horizontal="center" wrapText="1"/>
    </xf>
    <xf numFmtId="2" fontId="2" fillId="0" borderId="0" xfId="1" applyNumberFormat="1" applyFont="1" applyBorder="1"/>
    <xf numFmtId="2" fontId="9" fillId="0" borderId="13" xfId="1" applyNumberFormat="1" applyFont="1" applyBorder="1"/>
    <xf numFmtId="2" fontId="2" fillId="0" borderId="7" xfId="1" applyNumberFormat="1" applyFont="1" applyBorder="1"/>
    <xf numFmtId="2" fontId="15" fillId="0" borderId="47" xfId="1" applyNumberFormat="1" applyFont="1" applyBorder="1"/>
    <xf numFmtId="2" fontId="2" fillId="0" borderId="7" xfId="1" applyNumberFormat="1" applyFont="1" applyBorder="1" applyAlignment="1">
      <alignment horizontal="right"/>
    </xf>
    <xf numFmtId="0" fontId="20" fillId="0" borderId="11" xfId="0" applyFont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2" borderId="26" xfId="0" applyFont="1" applyFill="1" applyBorder="1" applyAlignment="1">
      <alignment horizontal="center" vertical="center" wrapText="1"/>
    </xf>
    <xf numFmtId="0" fontId="21" fillId="3" borderId="25" xfId="0" applyFont="1" applyFill="1" applyBorder="1" applyAlignment="1">
      <alignment horizontal="center" vertical="center" wrapText="1"/>
    </xf>
    <xf numFmtId="2" fontId="1" fillId="2" borderId="30" xfId="2" applyNumberFormat="1" applyFont="1" applyFill="1" applyBorder="1" applyAlignment="1">
      <alignment horizontal="center" vertical="center"/>
    </xf>
    <xf numFmtId="2" fontId="1" fillId="2" borderId="24" xfId="2" applyNumberFormat="1" applyFont="1" applyFill="1" applyBorder="1" applyAlignment="1">
      <alignment horizontal="center" vertical="center"/>
    </xf>
    <xf numFmtId="2" fontId="1" fillId="2" borderId="25" xfId="2" applyNumberFormat="1" applyFont="1" applyFill="1" applyBorder="1" applyAlignment="1">
      <alignment horizontal="center" vertical="center"/>
    </xf>
    <xf numFmtId="2" fontId="1" fillId="14" borderId="24" xfId="2" applyNumberFormat="1" applyFont="1" applyFill="1" applyBorder="1" applyAlignment="1">
      <alignment horizontal="center" vertical="center"/>
    </xf>
    <xf numFmtId="2" fontId="18" fillId="2" borderId="24" xfId="2" applyNumberFormat="1" applyFont="1" applyFill="1" applyBorder="1" applyAlignment="1">
      <alignment horizontal="center" vertical="center"/>
    </xf>
    <xf numFmtId="2" fontId="18" fillId="15" borderId="24" xfId="3" applyNumberFormat="1" applyFont="1" applyFill="1" applyBorder="1" applyAlignment="1">
      <alignment horizontal="center" vertical="center"/>
    </xf>
    <xf numFmtId="2" fontId="4" fillId="16" borderId="24" xfId="2" applyNumberFormat="1" applyFont="1" applyFill="1" applyBorder="1" applyAlignment="1">
      <alignment horizontal="center" vertical="center"/>
    </xf>
    <xf numFmtId="2" fontId="2" fillId="0" borderId="7" xfId="2" applyNumberFormat="1" applyFont="1" applyBorder="1" applyAlignment="1">
      <alignment horizontal="right" vertical="center"/>
    </xf>
    <xf numFmtId="2" fontId="4" fillId="17" borderId="30" xfId="0" applyNumberFormat="1" applyFont="1" applyFill="1" applyBorder="1" applyAlignment="1">
      <alignment horizontal="center" vertical="center"/>
    </xf>
    <xf numFmtId="2" fontId="4" fillId="17" borderId="30" xfId="0" applyNumberFormat="1" applyFont="1" applyFill="1" applyBorder="1" applyAlignment="1">
      <alignment horizontal="center"/>
    </xf>
    <xf numFmtId="0" fontId="1" fillId="2" borderId="3" xfId="2" applyFont="1" applyFill="1" applyBorder="1" applyAlignment="1">
      <alignment horizontal="center" wrapText="1"/>
    </xf>
    <xf numFmtId="0" fontId="1" fillId="0" borderId="3" xfId="2" applyFont="1" applyFill="1" applyBorder="1" applyAlignment="1">
      <alignment horizontal="center"/>
    </xf>
    <xf numFmtId="2" fontId="4" fillId="17" borderId="22" xfId="0" applyNumberFormat="1" applyFont="1" applyFill="1" applyBorder="1" applyAlignment="1">
      <alignment horizontal="center"/>
    </xf>
    <xf numFmtId="2" fontId="4" fillId="4" borderId="30" xfId="0" applyNumberFormat="1" applyFont="1" applyFill="1" applyBorder="1" applyAlignment="1">
      <alignment horizontal="center"/>
    </xf>
    <xf numFmtId="2" fontId="4" fillId="16" borderId="30" xfId="0" applyNumberFormat="1" applyFont="1" applyFill="1" applyBorder="1" applyAlignment="1">
      <alignment horizontal="center"/>
    </xf>
    <xf numFmtId="2" fontId="4" fillId="17" borderId="24" xfId="0" applyNumberFormat="1" applyFont="1" applyFill="1" applyBorder="1" applyAlignment="1">
      <alignment horizontal="center"/>
    </xf>
    <xf numFmtId="2" fontId="19" fillId="18" borderId="30" xfId="0" applyNumberFormat="1" applyFont="1" applyFill="1" applyBorder="1" applyAlignment="1">
      <alignment horizontal="center"/>
    </xf>
    <xf numFmtId="2" fontId="4" fillId="17" borderId="31" xfId="0" applyNumberFormat="1" applyFont="1" applyFill="1" applyBorder="1" applyAlignment="1">
      <alignment horizontal="center"/>
    </xf>
    <xf numFmtId="2" fontId="4" fillId="6" borderId="30" xfId="0" applyNumberFormat="1" applyFont="1" applyFill="1" applyBorder="1" applyAlignment="1">
      <alignment horizontal="center"/>
    </xf>
    <xf numFmtId="2" fontId="2" fillId="0" borderId="13" xfId="0" applyNumberFormat="1" applyFont="1" applyBorder="1"/>
    <xf numFmtId="2" fontId="2" fillId="0" borderId="7" xfId="0" applyNumberFormat="1" applyFont="1" applyBorder="1"/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4" fillId="0" borderId="8" xfId="0" applyFont="1" applyFill="1" applyBorder="1" applyAlignment="1">
      <alignment wrapText="1"/>
    </xf>
    <xf numFmtId="0" fontId="4" fillId="0" borderId="14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17" fillId="0" borderId="0" xfId="1" applyFont="1" applyAlignment="1">
      <alignment horizontal="left"/>
    </xf>
    <xf numFmtId="0" fontId="2" fillId="0" borderId="32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166" fontId="22" fillId="0" borderId="53" xfId="0" applyNumberFormat="1" applyFont="1" applyBorder="1" applyAlignment="1">
      <alignment horizontal="left"/>
    </xf>
    <xf numFmtId="2" fontId="22" fillId="0" borderId="38" xfId="0" applyNumberFormat="1" applyFont="1" applyBorder="1" applyAlignment="1">
      <alignment horizontal="left"/>
    </xf>
    <xf numFmtId="2" fontId="2" fillId="10" borderId="47" xfId="0" applyNumberFormat="1" applyFont="1" applyFill="1" applyBorder="1" applyAlignment="1">
      <alignment horizontal="left" vertical="center"/>
    </xf>
    <xf numFmtId="0" fontId="15" fillId="0" borderId="33" xfId="0" applyFont="1" applyBorder="1" applyAlignment="1">
      <alignment horizontal="center" vertical="center" wrapText="1"/>
    </xf>
    <xf numFmtId="2" fontId="15" fillId="0" borderId="0" xfId="1" applyNumberFormat="1" applyFont="1" applyBorder="1"/>
    <xf numFmtId="2" fontId="3" fillId="3" borderId="44" xfId="1" applyNumberFormat="1" applyFont="1" applyFill="1" applyBorder="1" applyAlignment="1">
      <alignment horizontal="right"/>
    </xf>
    <xf numFmtId="2" fontId="9" fillId="0" borderId="44" xfId="1" applyNumberFormat="1" applyFont="1" applyBorder="1"/>
    <xf numFmtId="2" fontId="16" fillId="0" borderId="26" xfId="0" applyNumberFormat="1" applyFont="1" applyBorder="1"/>
    <xf numFmtId="2" fontId="15" fillId="0" borderId="34" xfId="1" applyNumberFormat="1" applyFont="1" applyBorder="1"/>
    <xf numFmtId="0" fontId="15" fillId="0" borderId="58" xfId="1" applyFont="1" applyFill="1" applyBorder="1" applyAlignment="1">
      <alignment horizontal="right" vertical="center"/>
    </xf>
    <xf numFmtId="2" fontId="0" fillId="0" borderId="7" xfId="0" applyNumberFormat="1" applyBorder="1" applyAlignment="1">
      <alignment horizontal="center"/>
    </xf>
    <xf numFmtId="2" fontId="0" fillId="0" borderId="7" xfId="0" applyNumberFormat="1" applyFill="1" applyBorder="1" applyAlignment="1">
      <alignment horizontal="center" wrapText="1"/>
    </xf>
    <xf numFmtId="2" fontId="4" fillId="0" borderId="13" xfId="1" applyNumberFormat="1" applyFont="1" applyFill="1" applyBorder="1" applyAlignment="1">
      <alignment horizontal="center"/>
    </xf>
    <xf numFmtId="2" fontId="4" fillId="3" borderId="13" xfId="1" applyNumberFormat="1" applyFont="1" applyFill="1" applyBorder="1" applyAlignment="1">
      <alignment horizontal="center"/>
    </xf>
    <xf numFmtId="2" fontId="4" fillId="3" borderId="13" xfId="0" applyNumberFormat="1" applyFont="1" applyFill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3" xfId="0" applyNumberFormat="1" applyFill="1" applyBorder="1" applyAlignment="1">
      <alignment horizontal="center" wrapText="1"/>
    </xf>
    <xf numFmtId="2" fontId="4" fillId="0" borderId="16" xfId="1" applyNumberFormat="1" applyFont="1" applyFill="1" applyBorder="1" applyAlignment="1">
      <alignment horizontal="center"/>
    </xf>
    <xf numFmtId="2" fontId="4" fillId="3" borderId="16" xfId="1" applyNumberFormat="1" applyFont="1" applyFill="1" applyBorder="1" applyAlignment="1">
      <alignment horizontal="center"/>
    </xf>
    <xf numFmtId="2" fontId="4" fillId="3" borderId="16" xfId="0" applyNumberFormat="1" applyFont="1" applyFill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2" fontId="0" fillId="0" borderId="16" xfId="0" applyNumberFormat="1" applyFill="1" applyBorder="1" applyAlignment="1">
      <alignment horizontal="center" wrapText="1"/>
    </xf>
    <xf numFmtId="2" fontId="1" fillId="0" borderId="6" xfId="2" applyNumberFormat="1" applyFont="1" applyFill="1" applyBorder="1" applyAlignment="1">
      <alignment horizontal="center"/>
    </xf>
    <xf numFmtId="2" fontId="2" fillId="10" borderId="61" xfId="0" applyNumberFormat="1" applyFont="1" applyFill="1" applyBorder="1" applyAlignment="1">
      <alignment horizontal="center" vertical="center"/>
    </xf>
    <xf numFmtId="2" fontId="18" fillId="0" borderId="6" xfId="2" applyNumberFormat="1" applyFont="1" applyFill="1" applyBorder="1" applyAlignment="1">
      <alignment horizontal="center"/>
    </xf>
    <xf numFmtId="2" fontId="2" fillId="10" borderId="62" xfId="0" applyNumberFormat="1" applyFont="1" applyFill="1" applyBorder="1" applyAlignment="1">
      <alignment horizontal="center" vertical="center"/>
    </xf>
    <xf numFmtId="2" fontId="4" fillId="0" borderId="11" xfId="1" applyNumberFormat="1" applyFont="1" applyFill="1" applyBorder="1" applyAlignment="1">
      <alignment horizontal="center"/>
    </xf>
    <xf numFmtId="2" fontId="4" fillId="3" borderId="11" xfId="1" applyNumberFormat="1" applyFont="1" applyFill="1" applyBorder="1" applyAlignment="1">
      <alignment horizontal="center"/>
    </xf>
    <xf numFmtId="2" fontId="4" fillId="3" borderId="11" xfId="0" applyNumberFormat="1" applyFont="1" applyFill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11" xfId="0" applyNumberFormat="1" applyFill="1" applyBorder="1" applyAlignment="1">
      <alignment horizontal="center" wrapText="1"/>
    </xf>
    <xf numFmtId="2" fontId="2" fillId="0" borderId="53" xfId="1" applyNumberFormat="1" applyFont="1" applyFill="1" applyBorder="1" applyAlignment="1">
      <alignment horizontal="left"/>
    </xf>
    <xf numFmtId="2" fontId="4" fillId="0" borderId="51" xfId="0" applyNumberFormat="1" applyFont="1" applyFill="1" applyBorder="1" applyAlignment="1">
      <alignment horizontal="center" wrapText="1"/>
    </xf>
    <xf numFmtId="2" fontId="4" fillId="0" borderId="55" xfId="0" applyNumberFormat="1" applyFont="1" applyFill="1" applyBorder="1" applyAlignment="1">
      <alignment horizontal="center" wrapText="1"/>
    </xf>
    <xf numFmtId="2" fontId="4" fillId="0" borderId="49" xfId="0" applyNumberFormat="1" applyFont="1" applyFill="1" applyBorder="1" applyAlignment="1">
      <alignment horizontal="center" wrapText="1"/>
    </xf>
    <xf numFmtId="2" fontId="4" fillId="0" borderId="63" xfId="0" applyNumberFormat="1" applyFont="1" applyFill="1" applyBorder="1" applyAlignment="1">
      <alignment horizontal="center" wrapText="1"/>
    </xf>
    <xf numFmtId="2" fontId="3" fillId="0" borderId="34" xfId="0" applyNumberFormat="1" applyFont="1" applyFill="1" applyBorder="1" applyAlignment="1">
      <alignment horizontal="left" vertical="center"/>
    </xf>
    <xf numFmtId="2" fontId="3" fillId="0" borderId="39" xfId="0" applyNumberFormat="1" applyFont="1" applyFill="1" applyBorder="1" applyAlignment="1">
      <alignment horizontal="center" vertical="center"/>
    </xf>
    <xf numFmtId="2" fontId="3" fillId="0" borderId="64" xfId="0" applyNumberFormat="1" applyFont="1" applyFill="1" applyBorder="1" applyAlignment="1">
      <alignment horizontal="center" vertical="center"/>
    </xf>
    <xf numFmtId="2" fontId="3" fillId="0" borderId="65" xfId="0" applyNumberFormat="1" applyFont="1" applyFill="1" applyBorder="1" applyAlignment="1">
      <alignment horizontal="center" vertical="center"/>
    </xf>
    <xf numFmtId="2" fontId="4" fillId="0" borderId="39" xfId="0" applyNumberFormat="1" applyFont="1" applyFill="1" applyBorder="1" applyAlignment="1">
      <alignment horizontal="center" vertical="center"/>
    </xf>
    <xf numFmtId="2" fontId="4" fillId="0" borderId="23" xfId="0" applyNumberFormat="1" applyFont="1" applyFill="1" applyBorder="1" applyAlignment="1">
      <alignment horizontal="center" wrapText="1"/>
    </xf>
    <xf numFmtId="2" fontId="4" fillId="0" borderId="19" xfId="0" applyNumberFormat="1" applyFont="1" applyFill="1" applyBorder="1" applyAlignment="1">
      <alignment horizontal="center" wrapText="1"/>
    </xf>
    <xf numFmtId="2" fontId="3" fillId="0" borderId="66" xfId="0" applyNumberFormat="1" applyFont="1" applyFill="1" applyBorder="1" applyAlignment="1">
      <alignment horizontal="center" vertical="center"/>
    </xf>
    <xf numFmtId="2" fontId="4" fillId="0" borderId="30" xfId="0" applyNumberFormat="1" applyFont="1" applyFill="1" applyBorder="1" applyAlignment="1">
      <alignment horizontal="center" vertical="center"/>
    </xf>
    <xf numFmtId="2" fontId="16" fillId="0" borderId="38" xfId="0" applyNumberFormat="1" applyFont="1" applyBorder="1"/>
    <xf numFmtId="0" fontId="7" fillId="0" borderId="51" xfId="1" applyFill="1" applyBorder="1"/>
    <xf numFmtId="2" fontId="1" fillId="0" borderId="49" xfId="2" applyNumberFormat="1" applyFont="1" applyFill="1" applyBorder="1" applyAlignment="1">
      <alignment horizontal="center"/>
    </xf>
    <xf numFmtId="2" fontId="1" fillId="0" borderId="50" xfId="2" applyNumberFormat="1" applyFont="1" applyFill="1" applyBorder="1" applyAlignment="1">
      <alignment horizontal="center"/>
    </xf>
    <xf numFmtId="2" fontId="1" fillId="0" borderId="51" xfId="2" applyNumberFormat="1" applyFont="1" applyFill="1" applyBorder="1" applyAlignment="1">
      <alignment horizontal="center"/>
    </xf>
    <xf numFmtId="2" fontId="1" fillId="0" borderId="55" xfId="2" applyNumberFormat="1" applyFont="1" applyFill="1" applyBorder="1" applyAlignment="1">
      <alignment horizontal="center"/>
    </xf>
    <xf numFmtId="2" fontId="18" fillId="0" borderId="51" xfId="2" applyNumberFormat="1" applyFont="1" applyFill="1" applyBorder="1" applyAlignment="1">
      <alignment horizontal="center"/>
    </xf>
    <xf numFmtId="2" fontId="18" fillId="0" borderId="55" xfId="2" applyNumberFormat="1" applyFont="1" applyFill="1" applyBorder="1" applyAlignment="1">
      <alignment horizontal="center"/>
    </xf>
    <xf numFmtId="2" fontId="1" fillId="0" borderId="63" xfId="2" applyNumberFormat="1" applyFont="1" applyFill="1" applyBorder="1" applyAlignment="1">
      <alignment horizontal="center"/>
    </xf>
    <xf numFmtId="2" fontId="1" fillId="0" borderId="19" xfId="2" applyNumberFormat="1" applyFont="1" applyFill="1" applyBorder="1" applyAlignment="1">
      <alignment horizontal="center"/>
    </xf>
    <xf numFmtId="0" fontId="3" fillId="17" borderId="0" xfId="0" applyFont="1" applyFill="1" applyAlignment="1">
      <alignment horizontal="center"/>
    </xf>
    <xf numFmtId="49" fontId="13" fillId="2" borderId="0" xfId="0" applyNumberFormat="1" applyFont="1" applyFill="1" applyBorder="1" applyAlignment="1">
      <alignment horizontal="left"/>
    </xf>
    <xf numFmtId="0" fontId="7" fillId="2" borderId="0" xfId="1" applyFill="1"/>
    <xf numFmtId="0" fontId="12" fillId="0" borderId="35" xfId="1" applyFont="1" applyBorder="1" applyAlignment="1">
      <alignment horizontal="center" vertical="center" wrapText="1"/>
    </xf>
    <xf numFmtId="0" fontId="12" fillId="0" borderId="36" xfId="1" applyFont="1" applyBorder="1" applyAlignment="1">
      <alignment horizontal="center" vertical="center" wrapText="1"/>
    </xf>
    <xf numFmtId="0" fontId="12" fillId="0" borderId="37" xfId="1" applyFont="1" applyBorder="1" applyAlignment="1">
      <alignment horizontal="center" vertical="center" wrapText="1"/>
    </xf>
    <xf numFmtId="0" fontId="12" fillId="0" borderId="53" xfId="1" applyFont="1" applyBorder="1" applyAlignment="1">
      <alignment horizontal="center" vertical="center" wrapText="1"/>
    </xf>
    <xf numFmtId="0" fontId="12" fillId="0" borderId="38" xfId="1" applyFont="1" applyBorder="1" applyAlignment="1">
      <alignment horizontal="center" vertical="center" wrapText="1"/>
    </xf>
    <xf numFmtId="2" fontId="3" fillId="0" borderId="47" xfId="0" applyNumberFormat="1" applyFont="1" applyFill="1" applyBorder="1" applyAlignment="1">
      <alignment horizontal="left" vertical="center"/>
    </xf>
    <xf numFmtId="2" fontId="3" fillId="0" borderId="62" xfId="0" applyNumberFormat="1" applyFont="1" applyFill="1" applyBorder="1" applyAlignment="1">
      <alignment horizontal="center" vertical="center"/>
    </xf>
    <xf numFmtId="2" fontId="3" fillId="0" borderId="58" xfId="0" applyNumberFormat="1" applyFont="1" applyFill="1" applyBorder="1" applyAlignment="1">
      <alignment horizontal="center" vertical="center"/>
    </xf>
    <xf numFmtId="2" fontId="3" fillId="0" borderId="61" xfId="0" applyNumberFormat="1" applyFont="1" applyFill="1" applyBorder="1" applyAlignment="1">
      <alignment horizontal="center" vertical="center"/>
    </xf>
    <xf numFmtId="2" fontId="3" fillId="0" borderId="52" xfId="0" applyNumberFormat="1" applyFont="1" applyFill="1" applyBorder="1" applyAlignment="1">
      <alignment horizontal="center" vertical="center"/>
    </xf>
    <xf numFmtId="2" fontId="3" fillId="0" borderId="59" xfId="0" applyNumberFormat="1" applyFont="1" applyFill="1" applyBorder="1" applyAlignment="1">
      <alignment horizontal="center" vertical="center"/>
    </xf>
    <xf numFmtId="2" fontId="24" fillId="0" borderId="32" xfId="0" applyNumberFormat="1" applyFont="1" applyFill="1" applyBorder="1" applyAlignment="1">
      <alignment horizontal="left" vertical="center"/>
    </xf>
    <xf numFmtId="2" fontId="24" fillId="0" borderId="70" xfId="0" applyNumberFormat="1" applyFont="1" applyFill="1" applyBorder="1" applyAlignment="1">
      <alignment horizontal="center" vertical="center"/>
    </xf>
    <xf numFmtId="2" fontId="24" fillId="0" borderId="71" xfId="0" applyNumberFormat="1" applyFont="1" applyFill="1" applyBorder="1" applyAlignment="1">
      <alignment horizontal="center" vertical="center"/>
    </xf>
    <xf numFmtId="2" fontId="24" fillId="0" borderId="72" xfId="0" applyNumberFormat="1" applyFont="1" applyFill="1" applyBorder="1" applyAlignment="1">
      <alignment horizontal="center" vertical="center"/>
    </xf>
    <xf numFmtId="2" fontId="24" fillId="0" borderId="73" xfId="0" applyNumberFormat="1" applyFont="1" applyFill="1" applyBorder="1" applyAlignment="1">
      <alignment horizontal="center" vertical="center"/>
    </xf>
    <xf numFmtId="2" fontId="24" fillId="0" borderId="74" xfId="0" applyNumberFormat="1" applyFont="1" applyFill="1" applyBorder="1" applyAlignment="1">
      <alignment horizontal="center" vertical="center"/>
    </xf>
    <xf numFmtId="2" fontId="24" fillId="0" borderId="33" xfId="0" applyNumberFormat="1" applyFont="1" applyFill="1" applyBorder="1" applyAlignment="1">
      <alignment horizontal="left" vertical="center"/>
    </xf>
    <xf numFmtId="2" fontId="24" fillId="0" borderId="44" xfId="0" applyNumberFormat="1" applyFont="1" applyFill="1" applyBorder="1" applyAlignment="1">
      <alignment horizontal="center" vertical="center"/>
    </xf>
    <xf numFmtId="2" fontId="24" fillId="0" borderId="45" xfId="0" applyNumberFormat="1" applyFont="1" applyFill="1" applyBorder="1" applyAlignment="1">
      <alignment horizontal="center" vertical="center"/>
    </xf>
    <xf numFmtId="2" fontId="24" fillId="0" borderId="46" xfId="0" applyNumberFormat="1" applyFont="1" applyFill="1" applyBorder="1" applyAlignment="1">
      <alignment horizontal="center" vertical="center"/>
    </xf>
    <xf numFmtId="2" fontId="24" fillId="0" borderId="0" xfId="0" applyNumberFormat="1" applyFont="1" applyFill="1" applyBorder="1" applyAlignment="1">
      <alignment horizontal="center" vertical="center"/>
    </xf>
    <xf numFmtId="2" fontId="24" fillId="0" borderId="69" xfId="0" applyNumberFormat="1" applyFont="1" applyFill="1" applyBorder="1" applyAlignment="1">
      <alignment horizontal="center" vertical="center"/>
    </xf>
    <xf numFmtId="2" fontId="24" fillId="0" borderId="36" xfId="0" applyNumberFormat="1" applyFont="1" applyFill="1" applyBorder="1" applyAlignment="1">
      <alignment horizontal="left" vertical="center"/>
    </xf>
    <xf numFmtId="2" fontId="24" fillId="0" borderId="13" xfId="0" applyNumberFormat="1" applyFont="1" applyFill="1" applyBorder="1" applyAlignment="1">
      <alignment horizontal="center" vertical="center"/>
    </xf>
    <xf numFmtId="2" fontId="24" fillId="0" borderId="7" xfId="0" applyNumberFormat="1" applyFont="1" applyFill="1" applyBorder="1" applyAlignment="1">
      <alignment horizontal="center" vertical="center"/>
    </xf>
    <xf numFmtId="2" fontId="24" fillId="0" borderId="16" xfId="0" applyNumberFormat="1" applyFont="1" applyFill="1" applyBorder="1" applyAlignment="1">
      <alignment horizontal="center" vertical="center"/>
    </xf>
    <xf numFmtId="2" fontId="24" fillId="0" borderId="40" xfId="0" applyNumberFormat="1" applyFont="1" applyFill="1" applyBorder="1" applyAlignment="1">
      <alignment horizontal="center" vertical="center"/>
    </xf>
    <xf numFmtId="2" fontId="24" fillId="0" borderId="11" xfId="0" applyNumberFormat="1" applyFont="1" applyFill="1" applyBorder="1" applyAlignment="1">
      <alignment horizontal="center" vertical="center"/>
    </xf>
    <xf numFmtId="0" fontId="16" fillId="0" borderId="32" xfId="0" applyFont="1" applyBorder="1" applyAlignment="1">
      <alignment textRotation="90"/>
    </xf>
    <xf numFmtId="0" fontId="16" fillId="0" borderId="36" xfId="0" applyFont="1" applyBorder="1" applyAlignment="1">
      <alignment textRotation="90"/>
    </xf>
    <xf numFmtId="0" fontId="16" fillId="0" borderId="34" xfId="0" applyFont="1" applyBorder="1" applyAlignment="1">
      <alignment textRotation="90" wrapText="1"/>
    </xf>
    <xf numFmtId="2" fontId="25" fillId="0" borderId="32" xfId="0" applyNumberFormat="1" applyFont="1" applyFill="1" applyBorder="1" applyAlignment="1">
      <alignment horizontal="left" vertical="center"/>
    </xf>
    <xf numFmtId="2" fontId="25" fillId="0" borderId="36" xfId="0" applyNumberFormat="1" applyFont="1" applyFill="1" applyBorder="1" applyAlignment="1">
      <alignment horizontal="left" vertical="center"/>
    </xf>
    <xf numFmtId="2" fontId="25" fillId="0" borderId="33" xfId="0" applyNumberFormat="1" applyFont="1" applyFill="1" applyBorder="1" applyAlignment="1">
      <alignment horizontal="left" vertical="center" wrapText="1"/>
    </xf>
    <xf numFmtId="0" fontId="16" fillId="0" borderId="53" xfId="0" applyFont="1" applyBorder="1" applyAlignment="1">
      <alignment textRotation="90"/>
    </xf>
    <xf numFmtId="0" fontId="16" fillId="0" borderId="38" xfId="0" applyFont="1" applyBorder="1" applyAlignment="1">
      <alignment textRotation="90" wrapText="1"/>
    </xf>
    <xf numFmtId="0" fontId="1" fillId="0" borderId="5" xfId="2" applyFont="1" applyFill="1" applyBorder="1" applyAlignment="1">
      <alignment horizontal="center"/>
    </xf>
    <xf numFmtId="0" fontId="4" fillId="2" borderId="27" xfId="0" applyFont="1" applyFill="1" applyBorder="1" applyAlignment="1">
      <alignment wrapText="1"/>
    </xf>
    <xf numFmtId="0" fontId="1" fillId="0" borderId="3" xfId="2" applyFont="1" applyBorder="1" applyAlignment="1">
      <alignment horizontal="center"/>
    </xf>
    <xf numFmtId="2" fontId="5" fillId="0" borderId="13" xfId="0" applyNumberFormat="1" applyFont="1" applyBorder="1" applyAlignment="1">
      <alignment vertical="top" wrapText="1"/>
    </xf>
    <xf numFmtId="2" fontId="9" fillId="0" borderId="13" xfId="2" applyNumberFormat="1" applyFont="1" applyBorder="1" applyAlignment="1">
      <alignment horizontal="right" vertical="center"/>
    </xf>
    <xf numFmtId="2" fontId="9" fillId="0" borderId="13" xfId="2" applyNumberFormat="1" applyFont="1" applyFill="1" applyBorder="1"/>
    <xf numFmtId="2" fontId="9" fillId="0" borderId="13" xfId="0" applyNumberFormat="1" applyFont="1" applyBorder="1"/>
    <xf numFmtId="0" fontId="15" fillId="0" borderId="44" xfId="1" applyFont="1" applyFill="1" applyBorder="1" applyAlignment="1">
      <alignment horizontal="right" vertical="center"/>
    </xf>
    <xf numFmtId="0" fontId="0" fillId="0" borderId="10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13" borderId="24" xfId="0" applyNumberForma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2" fontId="7" fillId="0" borderId="31" xfId="1" applyNumberFormat="1" applyBorder="1" applyAlignment="1">
      <alignment horizontal="center"/>
    </xf>
    <xf numFmtId="0" fontId="4" fillId="2" borderId="3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7" fillId="0" borderId="0" xfId="1" applyBorder="1"/>
    <xf numFmtId="0" fontId="0" fillId="2" borderId="7" xfId="0" applyFill="1" applyBorder="1" applyAlignment="1">
      <alignment horizontal="center"/>
    </xf>
    <xf numFmtId="2" fontId="0" fillId="2" borderId="23" xfId="0" applyNumberFormat="1" applyFill="1" applyBorder="1" applyAlignment="1">
      <alignment horizontal="center"/>
    </xf>
    <xf numFmtId="2" fontId="0" fillId="2" borderId="27" xfId="0" applyNumberFormat="1" applyFill="1" applyBorder="1" applyAlignment="1">
      <alignment horizontal="center"/>
    </xf>
    <xf numFmtId="2" fontId="0" fillId="2" borderId="29" xfId="0" applyNumberFormat="1" applyFill="1" applyBorder="1" applyAlignment="1">
      <alignment horizontal="center"/>
    </xf>
    <xf numFmtId="2" fontId="0" fillId="13" borderId="51" xfId="0" applyNumberFormat="1" applyFill="1" applyBorder="1" applyAlignment="1">
      <alignment horizontal="center" wrapText="1"/>
    </xf>
    <xf numFmtId="2" fontId="4" fillId="11" borderId="29" xfId="0" applyNumberFormat="1" applyFont="1" applyFill="1" applyBorder="1" applyAlignment="1">
      <alignment horizontal="center"/>
    </xf>
    <xf numFmtId="2" fontId="1" fillId="0" borderId="13" xfId="0" applyNumberFormat="1" applyFont="1" applyFill="1" applyBorder="1" applyAlignment="1">
      <alignment horizontal="center" wrapText="1"/>
    </xf>
    <xf numFmtId="2" fontId="1" fillId="0" borderId="7" xfId="0" applyNumberFormat="1" applyFont="1" applyFill="1" applyBorder="1" applyAlignment="1">
      <alignment horizontal="center" wrapText="1"/>
    </xf>
    <xf numFmtId="2" fontId="0" fillId="2" borderId="6" xfId="0" applyNumberFormat="1" applyFill="1" applyBorder="1" applyAlignment="1">
      <alignment horizontal="center"/>
    </xf>
    <xf numFmtId="2" fontId="1" fillId="0" borderId="16" xfId="0" applyNumberFormat="1" applyFont="1" applyFill="1" applyBorder="1" applyAlignment="1">
      <alignment horizontal="center" wrapText="1"/>
    </xf>
    <xf numFmtId="2" fontId="0" fillId="12" borderId="51" xfId="0" applyNumberFormat="1" applyFill="1" applyBorder="1" applyAlignment="1">
      <alignment horizontal="center" wrapText="1"/>
    </xf>
    <xf numFmtId="2" fontId="4" fillId="9" borderId="29" xfId="0" applyNumberFormat="1" applyFont="1" applyFill="1" applyBorder="1" applyAlignment="1">
      <alignment horizontal="center"/>
    </xf>
    <xf numFmtId="2" fontId="0" fillId="12" borderId="49" xfId="0" applyNumberFormat="1" applyFill="1" applyBorder="1" applyAlignment="1">
      <alignment horizontal="center" wrapText="1"/>
    </xf>
    <xf numFmtId="2" fontId="4" fillId="4" borderId="23" xfId="0" applyNumberFormat="1" applyFont="1" applyFill="1" applyBorder="1" applyAlignment="1">
      <alignment horizontal="center"/>
    </xf>
    <xf numFmtId="2" fontId="0" fillId="2" borderId="19" xfId="0" applyNumberFormat="1" applyFill="1" applyBorder="1" applyAlignment="1">
      <alignment horizontal="center"/>
    </xf>
    <xf numFmtId="2" fontId="1" fillId="0" borderId="11" xfId="0" applyNumberFormat="1" applyFont="1" applyFill="1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2" fontId="1" fillId="0" borderId="24" xfId="0" applyNumberFormat="1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2" fontId="1" fillId="0" borderId="30" xfId="0" applyNumberFormat="1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6" fillId="0" borderId="0" xfId="0" applyFont="1" applyAlignment="1"/>
    <xf numFmtId="9" fontId="0" fillId="0" borderId="0" xfId="0" applyNumberFormat="1" applyFont="1" applyBorder="1" applyAlignment="1"/>
    <xf numFmtId="2" fontId="0" fillId="0" borderId="0" xfId="0" applyNumberFormat="1"/>
    <xf numFmtId="2" fontId="1" fillId="0" borderId="56" xfId="0" applyNumberFormat="1" applyFont="1" applyFill="1" applyBorder="1" applyAlignment="1">
      <alignment horizontal="center"/>
    </xf>
    <xf numFmtId="2" fontId="4" fillId="0" borderId="40" xfId="1" applyNumberFormat="1" applyFont="1" applyFill="1" applyBorder="1" applyAlignment="1">
      <alignment horizontal="center"/>
    </xf>
    <xf numFmtId="2" fontId="3" fillId="0" borderId="42" xfId="0" applyNumberFormat="1" applyFont="1" applyFill="1" applyBorder="1" applyAlignment="1">
      <alignment horizontal="center" vertical="center"/>
    </xf>
    <xf numFmtId="2" fontId="3" fillId="0" borderId="41" xfId="0" applyNumberFormat="1" applyFont="1" applyFill="1" applyBorder="1" applyAlignment="1">
      <alignment horizontal="center" vertical="center"/>
    </xf>
    <xf numFmtId="2" fontId="3" fillId="0" borderId="56" xfId="0" applyNumberFormat="1" applyFont="1" applyFill="1" applyBorder="1" applyAlignment="1">
      <alignment horizontal="center" vertical="center"/>
    </xf>
    <xf numFmtId="2" fontId="4" fillId="3" borderId="40" xfId="1" applyNumberFormat="1" applyFont="1" applyFill="1" applyBorder="1" applyAlignment="1">
      <alignment horizontal="center"/>
    </xf>
    <xf numFmtId="2" fontId="4" fillId="3" borderId="40" xfId="0" applyNumberFormat="1" applyFont="1" applyFill="1" applyBorder="1" applyAlignment="1">
      <alignment horizontal="center"/>
    </xf>
    <xf numFmtId="0" fontId="6" fillId="20" borderId="0" xfId="0" applyFont="1" applyFill="1"/>
    <xf numFmtId="2" fontId="0" fillId="13" borderId="49" xfId="0" applyNumberFormat="1" applyFill="1" applyBorder="1" applyAlignment="1">
      <alignment horizontal="center" wrapText="1"/>
    </xf>
    <xf numFmtId="0" fontId="7" fillId="0" borderId="29" xfId="1" applyBorder="1" applyAlignment="1">
      <alignment horizontal="center"/>
    </xf>
    <xf numFmtId="2" fontId="4" fillId="0" borderId="51" xfId="0" applyNumberFormat="1" applyFont="1" applyFill="1" applyBorder="1" applyAlignment="1">
      <alignment horizontal="center"/>
    </xf>
    <xf numFmtId="2" fontId="7" fillId="0" borderId="29" xfId="1" applyNumberFormat="1" applyFill="1" applyBorder="1" applyAlignment="1">
      <alignment horizontal="center"/>
    </xf>
    <xf numFmtId="2" fontId="1" fillId="0" borderId="13" xfId="1" applyNumberFormat="1" applyFont="1" applyFill="1" applyBorder="1" applyAlignment="1">
      <alignment horizontal="center" wrapText="1"/>
    </xf>
    <xf numFmtId="2" fontId="4" fillId="0" borderId="49" xfId="0" applyNumberFormat="1" applyFont="1" applyFill="1" applyBorder="1" applyAlignment="1">
      <alignment horizontal="center"/>
    </xf>
    <xf numFmtId="2" fontId="7" fillId="0" borderId="23" xfId="1" applyNumberFormat="1" applyFill="1" applyBorder="1" applyAlignment="1">
      <alignment horizontal="center"/>
    </xf>
    <xf numFmtId="2" fontId="1" fillId="0" borderId="7" xfId="1" applyNumberFormat="1" applyFont="1" applyFill="1" applyBorder="1" applyAlignment="1">
      <alignment horizontal="center" wrapText="1"/>
    </xf>
    <xf numFmtId="2" fontId="4" fillId="0" borderId="63" xfId="0" applyNumberFormat="1" applyFont="1" applyFill="1" applyBorder="1" applyAlignment="1">
      <alignment horizontal="center"/>
    </xf>
    <xf numFmtId="2" fontId="7" fillId="0" borderId="19" xfId="1" applyNumberFormat="1" applyFill="1" applyBorder="1" applyAlignment="1">
      <alignment horizontal="center"/>
    </xf>
    <xf numFmtId="2" fontId="1" fillId="0" borderId="11" xfId="1" applyNumberFormat="1" applyFont="1" applyFill="1" applyBorder="1" applyAlignment="1">
      <alignment horizontal="center" wrapText="1"/>
    </xf>
    <xf numFmtId="2" fontId="4" fillId="0" borderId="55" xfId="0" applyNumberFormat="1" applyFont="1" applyFill="1" applyBorder="1" applyAlignment="1">
      <alignment horizontal="center"/>
    </xf>
    <xf numFmtId="2" fontId="1" fillId="0" borderId="16" xfId="1" applyNumberFormat="1" applyFont="1" applyFill="1" applyBorder="1" applyAlignment="1">
      <alignment horizontal="center" wrapText="1"/>
    </xf>
    <xf numFmtId="2" fontId="1" fillId="0" borderId="40" xfId="1" applyNumberFormat="1" applyFont="1" applyFill="1" applyBorder="1" applyAlignment="1">
      <alignment horizontal="center" wrapText="1"/>
    </xf>
    <xf numFmtId="0" fontId="3" fillId="5" borderId="0" xfId="0" applyFont="1" applyFill="1" applyAlignment="1">
      <alignment horizontal="center"/>
    </xf>
    <xf numFmtId="0" fontId="3" fillId="20" borderId="0" xfId="1" applyFont="1" applyFill="1" applyAlignment="1">
      <alignment horizontal="center"/>
    </xf>
    <xf numFmtId="2" fontId="2" fillId="2" borderId="34" xfId="0" applyNumberFormat="1" applyFont="1" applyFill="1" applyBorder="1" applyAlignment="1">
      <alignment horizontal="left" vertical="center"/>
    </xf>
    <xf numFmtId="2" fontId="2" fillId="2" borderId="39" xfId="0" applyNumberFormat="1" applyFont="1" applyFill="1" applyBorder="1" applyAlignment="1">
      <alignment horizontal="center" vertical="center"/>
    </xf>
    <xf numFmtId="2" fontId="2" fillId="2" borderId="42" xfId="0" applyNumberFormat="1" applyFont="1" applyFill="1" applyBorder="1" applyAlignment="1">
      <alignment horizontal="center" vertical="center"/>
    </xf>
    <xf numFmtId="2" fontId="0" fillId="2" borderId="39" xfId="0" applyNumberFormat="1" applyFont="1" applyFill="1" applyBorder="1" applyAlignment="1">
      <alignment horizontal="center" vertical="center"/>
    </xf>
    <xf numFmtId="2" fontId="2" fillId="2" borderId="54" xfId="0" applyNumberFormat="1" applyFont="1" applyFill="1" applyBorder="1" applyAlignment="1">
      <alignment horizontal="center" vertical="center"/>
    </xf>
    <xf numFmtId="2" fontId="0" fillId="0" borderId="29" xfId="1" applyNumberFormat="1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2" fontId="9" fillId="0" borderId="5" xfId="1" applyNumberFormat="1" applyFont="1" applyBorder="1"/>
    <xf numFmtId="0" fontId="7" fillId="0" borderId="5" xfId="1" applyBorder="1"/>
    <xf numFmtId="2" fontId="9" fillId="0" borderId="45" xfId="1" applyNumberFormat="1" applyFont="1" applyBorder="1"/>
    <xf numFmtId="0" fontId="16" fillId="0" borderId="1" xfId="0" applyFont="1" applyBorder="1" applyAlignment="1">
      <alignment textRotation="90"/>
    </xf>
    <xf numFmtId="0" fontId="16" fillId="0" borderId="2" xfId="0" applyFont="1" applyBorder="1" applyAlignment="1">
      <alignment textRotation="90"/>
    </xf>
    <xf numFmtId="0" fontId="16" fillId="0" borderId="20" xfId="0" applyFont="1" applyBorder="1" applyAlignment="1">
      <alignment textRotation="90" wrapText="1"/>
    </xf>
    <xf numFmtId="166" fontId="22" fillId="0" borderId="7" xfId="0" applyNumberFormat="1" applyFont="1" applyBorder="1" applyAlignment="1">
      <alignment horizontal="left"/>
    </xf>
    <xf numFmtId="2" fontId="22" fillId="0" borderId="7" xfId="0" applyNumberFormat="1" applyFont="1" applyBorder="1" applyAlignment="1">
      <alignment horizontal="left"/>
    </xf>
    <xf numFmtId="166" fontId="22" fillId="0" borderId="49" xfId="0" applyNumberFormat="1" applyFont="1" applyBorder="1" applyAlignment="1">
      <alignment horizontal="left"/>
    </xf>
    <xf numFmtId="2" fontId="15" fillId="0" borderId="68" xfId="1" applyNumberFormat="1" applyFont="1" applyBorder="1"/>
    <xf numFmtId="0" fontId="7" fillId="21" borderId="0" xfId="1" applyFill="1"/>
    <xf numFmtId="0" fontId="7" fillId="21" borderId="0" xfId="1" applyFill="1" applyAlignment="1">
      <alignment horizontal="right"/>
    </xf>
    <xf numFmtId="0" fontId="7" fillId="21" borderId="44" xfId="1" applyFill="1" applyBorder="1"/>
    <xf numFmtId="0" fontId="7" fillId="21" borderId="45" xfId="1" applyFill="1" applyBorder="1"/>
    <xf numFmtId="1" fontId="7" fillId="21" borderId="45" xfId="1" applyNumberFormat="1" applyFill="1" applyBorder="1"/>
    <xf numFmtId="1" fontId="7" fillId="0" borderId="44" xfId="1" applyNumberFormat="1" applyBorder="1"/>
    <xf numFmtId="1" fontId="7" fillId="0" borderId="45" xfId="1" applyNumberFormat="1" applyBorder="1"/>
    <xf numFmtId="2" fontId="19" fillId="2" borderId="24" xfId="0" applyNumberFormat="1" applyFont="1" applyFill="1" applyBorder="1" applyAlignment="1">
      <alignment horizontal="center" wrapText="1"/>
    </xf>
    <xf numFmtId="4" fontId="19" fillId="2" borderId="24" xfId="0" applyNumberFormat="1" applyFont="1" applyFill="1" applyBorder="1" applyAlignment="1">
      <alignment horizontal="center" wrapText="1"/>
    </xf>
    <xf numFmtId="2" fontId="18" fillId="22" borderId="24" xfId="2" applyNumberFormat="1" applyFont="1" applyFill="1" applyBorder="1" applyAlignment="1">
      <alignment horizontal="center" vertical="center"/>
    </xf>
    <xf numFmtId="0" fontId="4" fillId="17" borderId="3" xfId="0" applyFont="1" applyFill="1" applyBorder="1" applyAlignment="1">
      <alignment wrapText="1"/>
    </xf>
    <xf numFmtId="0" fontId="4" fillId="17" borderId="13" xfId="0" applyFont="1" applyFill="1" applyBorder="1" applyAlignment="1">
      <alignment wrapText="1"/>
    </xf>
    <xf numFmtId="0" fontId="4" fillId="17" borderId="7" xfId="0" applyFont="1" applyFill="1" applyBorder="1" applyAlignment="1">
      <alignment wrapText="1"/>
    </xf>
    <xf numFmtId="0" fontId="4" fillId="17" borderId="11" xfId="0" applyFont="1" applyFill="1" applyBorder="1" applyAlignment="1">
      <alignment wrapText="1"/>
    </xf>
    <xf numFmtId="0" fontId="4" fillId="17" borderId="16" xfId="0" applyFont="1" applyFill="1" applyBorder="1" applyAlignment="1">
      <alignment wrapText="1"/>
    </xf>
    <xf numFmtId="0" fontId="19" fillId="17" borderId="7" xfId="0" applyFont="1" applyFill="1" applyBorder="1" applyAlignment="1">
      <alignment wrapText="1"/>
    </xf>
    <xf numFmtId="0" fontId="1" fillId="2" borderId="13" xfId="2" applyFont="1" applyFill="1" applyBorder="1" applyAlignment="1">
      <alignment horizontal="center" vertical="center" wrapText="1"/>
    </xf>
    <xf numFmtId="0" fontId="1" fillId="2" borderId="7" xfId="2" applyFont="1" applyFill="1" applyBorder="1" applyAlignment="1">
      <alignment horizontal="center" vertical="center" wrapText="1"/>
    </xf>
    <xf numFmtId="0" fontId="1" fillId="2" borderId="11" xfId="2" applyFont="1" applyFill="1" applyBorder="1" applyAlignment="1">
      <alignment horizontal="center" vertical="center" wrapText="1"/>
    </xf>
    <xf numFmtId="2" fontId="2" fillId="0" borderId="13" xfId="0" applyNumberFormat="1" applyFont="1" applyFill="1" applyBorder="1"/>
    <xf numFmtId="0" fontId="6" fillId="24" borderId="0" xfId="0" applyFont="1" applyFill="1"/>
    <xf numFmtId="0" fontId="6" fillId="23" borderId="0" xfId="0" applyFont="1" applyFill="1"/>
    <xf numFmtId="0" fontId="2" fillId="0" borderId="10" xfId="0" applyFont="1" applyBorder="1" applyAlignment="1">
      <alignment horizontal="center" vertical="center" wrapText="1"/>
    </xf>
    <xf numFmtId="2" fontId="7" fillId="0" borderId="22" xfId="1" applyNumberFormat="1" applyBorder="1" applyAlignment="1">
      <alignment horizontal="center"/>
    </xf>
    <xf numFmtId="2" fontId="7" fillId="0" borderId="24" xfId="1" applyNumberFormat="1" applyBorder="1" applyAlignment="1">
      <alignment horizontal="center"/>
    </xf>
    <xf numFmtId="2" fontId="7" fillId="0" borderId="25" xfId="1" applyNumberFormat="1" applyBorder="1" applyAlignment="1">
      <alignment horizontal="center"/>
    </xf>
    <xf numFmtId="2" fontId="7" fillId="0" borderId="30" xfId="1" applyNumberFormat="1" applyBorder="1" applyAlignment="1">
      <alignment horizontal="center"/>
    </xf>
    <xf numFmtId="2" fontId="7" fillId="0" borderId="28" xfId="1" applyNumberFormat="1" applyBorder="1" applyAlignment="1">
      <alignment horizontal="center"/>
    </xf>
    <xf numFmtId="2" fontId="0" fillId="2" borderId="22" xfId="1" applyNumberFormat="1" applyFont="1" applyFill="1" applyBorder="1" applyAlignment="1">
      <alignment horizontal="center"/>
    </xf>
    <xf numFmtId="2" fontId="0" fillId="2" borderId="24" xfId="1" applyNumberFormat="1" applyFont="1" applyFill="1" applyBorder="1" applyAlignment="1">
      <alignment horizontal="center"/>
    </xf>
    <xf numFmtId="2" fontId="0" fillId="2" borderId="28" xfId="1" applyNumberFormat="1" applyFont="1" applyFill="1" applyBorder="1" applyAlignment="1">
      <alignment horizontal="center"/>
    </xf>
    <xf numFmtId="2" fontId="0" fillId="2" borderId="25" xfId="1" applyNumberFormat="1" applyFont="1" applyFill="1" applyBorder="1" applyAlignment="1">
      <alignment horizontal="center"/>
    </xf>
    <xf numFmtId="2" fontId="0" fillId="2" borderId="30" xfId="1" applyNumberFormat="1" applyFont="1" applyFill="1" applyBorder="1" applyAlignment="1">
      <alignment horizontal="center"/>
    </xf>
    <xf numFmtId="0" fontId="7" fillId="2" borderId="3" xfId="1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2" fontId="6" fillId="2" borderId="3" xfId="0" applyNumberFormat="1" applyFont="1" applyFill="1" applyBorder="1" applyAlignment="1">
      <alignment horizontal="center"/>
    </xf>
    <xf numFmtId="2" fontId="7" fillId="2" borderId="3" xfId="1" applyNumberFormat="1" applyFill="1" applyBorder="1" applyAlignment="1">
      <alignment horizontal="center"/>
    </xf>
    <xf numFmtId="2" fontId="7" fillId="2" borderId="3" xfId="1" applyNumberFormat="1" applyFont="1" applyFill="1" applyBorder="1" applyAlignment="1">
      <alignment horizontal="center"/>
    </xf>
    <xf numFmtId="0" fontId="7" fillId="2" borderId="7" xfId="1" applyNumberFormat="1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2" fontId="6" fillId="2" borderId="7" xfId="0" applyNumberFormat="1" applyFont="1" applyFill="1" applyBorder="1" applyAlignment="1">
      <alignment horizontal="center"/>
    </xf>
    <xf numFmtId="2" fontId="7" fillId="2" borderId="7" xfId="1" applyNumberFormat="1" applyFill="1" applyBorder="1" applyAlignment="1">
      <alignment horizontal="center"/>
    </xf>
    <xf numFmtId="2" fontId="7" fillId="2" borderId="7" xfId="1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7" fillId="2" borderId="19" xfId="1" applyNumberFormat="1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2" fontId="6" fillId="2" borderId="11" xfId="0" applyNumberFormat="1" applyFont="1" applyFill="1" applyBorder="1" applyAlignment="1">
      <alignment horizontal="center"/>
    </xf>
    <xf numFmtId="0" fontId="7" fillId="2" borderId="11" xfId="1" applyNumberFormat="1" applyFont="1" applyFill="1" applyBorder="1" applyAlignment="1">
      <alignment horizontal="center"/>
    </xf>
    <xf numFmtId="2" fontId="7" fillId="2" borderId="11" xfId="1" applyNumberFormat="1" applyFill="1" applyBorder="1" applyAlignment="1">
      <alignment horizontal="center"/>
    </xf>
    <xf numFmtId="2" fontId="7" fillId="2" borderId="11" xfId="1" applyNumberFormat="1" applyFont="1" applyFill="1" applyBorder="1" applyAlignment="1">
      <alignment horizontal="center"/>
    </xf>
    <xf numFmtId="0" fontId="7" fillId="2" borderId="13" xfId="1" applyNumberFormat="1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2" fontId="6" fillId="2" borderId="13" xfId="0" applyNumberFormat="1" applyFont="1" applyFill="1" applyBorder="1" applyAlignment="1">
      <alignment horizontal="center"/>
    </xf>
    <xf numFmtId="2" fontId="7" fillId="2" borderId="13" xfId="1" applyNumberFormat="1" applyFill="1" applyBorder="1" applyAlignment="1">
      <alignment horizontal="center"/>
    </xf>
    <xf numFmtId="2" fontId="7" fillId="2" borderId="13" xfId="1" applyNumberFormat="1" applyFont="1" applyFill="1" applyBorder="1" applyAlignment="1">
      <alignment horizontal="center"/>
    </xf>
    <xf numFmtId="0" fontId="7" fillId="2" borderId="16" xfId="1" applyNumberFormat="1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2" fontId="6" fillId="2" borderId="16" xfId="0" applyNumberFormat="1" applyFont="1" applyFill="1" applyBorder="1" applyAlignment="1">
      <alignment horizontal="center"/>
    </xf>
    <xf numFmtId="2" fontId="7" fillId="2" borderId="16" xfId="1" applyNumberFormat="1" applyFont="1" applyFill="1" applyBorder="1" applyAlignment="1">
      <alignment horizontal="center"/>
    </xf>
    <xf numFmtId="2" fontId="6" fillId="2" borderId="2" xfId="0" applyNumberFormat="1" applyFont="1" applyFill="1" applyBorder="1" applyAlignment="1">
      <alignment horizontal="center"/>
    </xf>
    <xf numFmtId="2" fontId="7" fillId="2" borderId="16" xfId="1" applyNumberFormat="1" applyFill="1" applyBorder="1" applyAlignment="1">
      <alignment horizontal="center"/>
    </xf>
    <xf numFmtId="0" fontId="7" fillId="2" borderId="51" xfId="1" applyNumberFormat="1" applyFont="1" applyFill="1" applyBorder="1" applyAlignment="1">
      <alignment horizontal="center"/>
    </xf>
    <xf numFmtId="0" fontId="7" fillId="2" borderId="49" xfId="1" applyNumberFormat="1" applyFont="1" applyFill="1" applyBorder="1" applyAlignment="1">
      <alignment horizontal="center"/>
    </xf>
    <xf numFmtId="0" fontId="7" fillId="2" borderId="10" xfId="1" applyNumberFormat="1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2" fontId="6" fillId="2" borderId="10" xfId="0" applyNumberFormat="1" applyFont="1" applyFill="1" applyBorder="1" applyAlignment="1">
      <alignment horizontal="center"/>
    </xf>
    <xf numFmtId="2" fontId="7" fillId="2" borderId="10" xfId="1" applyNumberFormat="1" applyFill="1" applyBorder="1" applyAlignment="1">
      <alignment horizontal="center"/>
    </xf>
    <xf numFmtId="2" fontId="7" fillId="2" borderId="10" xfId="1" applyNumberFormat="1" applyFont="1" applyFill="1" applyBorder="1" applyAlignment="1">
      <alignment horizontal="center"/>
    </xf>
    <xf numFmtId="0" fontId="0" fillId="2" borderId="17" xfId="1" applyNumberFormat="1" applyFont="1" applyFill="1" applyBorder="1" applyAlignment="1">
      <alignment horizontal="center"/>
    </xf>
    <xf numFmtId="0" fontId="0" fillId="2" borderId="18" xfId="1" applyNumberFormat="1" applyFont="1" applyFill="1" applyBorder="1" applyAlignment="1">
      <alignment horizontal="center"/>
    </xf>
    <xf numFmtId="2" fontId="0" fillId="2" borderId="3" xfId="1" applyNumberFormat="1" applyFont="1" applyFill="1" applyBorder="1" applyAlignment="1">
      <alignment horizontal="center"/>
    </xf>
    <xf numFmtId="0" fontId="0" fillId="2" borderId="3" xfId="1" applyNumberFormat="1" applyFont="1" applyFill="1" applyBorder="1" applyAlignment="1">
      <alignment horizontal="center"/>
    </xf>
    <xf numFmtId="0" fontId="0" fillId="2" borderId="23" xfId="1" applyNumberFormat="1" applyFont="1" applyFill="1" applyBorder="1" applyAlignment="1">
      <alignment horizontal="center"/>
    </xf>
    <xf numFmtId="0" fontId="0" fillId="2" borderId="49" xfId="1" applyNumberFormat="1" applyFont="1" applyFill="1" applyBorder="1" applyAlignment="1">
      <alignment horizontal="center"/>
    </xf>
    <xf numFmtId="2" fontId="0" fillId="2" borderId="7" xfId="1" applyNumberFormat="1" applyFont="1" applyFill="1" applyBorder="1" applyAlignment="1">
      <alignment horizontal="center"/>
    </xf>
    <xf numFmtId="0" fontId="0" fillId="2" borderId="7" xfId="1" applyNumberFormat="1" applyFont="1" applyFill="1" applyBorder="1" applyAlignment="1">
      <alignment horizontal="center"/>
    </xf>
    <xf numFmtId="0" fontId="0" fillId="2" borderId="27" xfId="1" applyNumberFormat="1" applyFont="1" applyFill="1" applyBorder="1" applyAlignment="1">
      <alignment horizontal="center"/>
    </xf>
    <xf numFmtId="0" fontId="0" fillId="2" borderId="50" xfId="1" applyNumberFormat="1" applyFont="1" applyFill="1" applyBorder="1" applyAlignment="1">
      <alignment horizontal="center"/>
    </xf>
    <xf numFmtId="0" fontId="0" fillId="2" borderId="16" xfId="1" applyNumberFormat="1" applyFont="1" applyFill="1" applyBorder="1" applyAlignment="1">
      <alignment horizontal="center"/>
    </xf>
    <xf numFmtId="2" fontId="0" fillId="2" borderId="16" xfId="1" applyNumberFormat="1" applyFont="1" applyFill="1" applyBorder="1" applyAlignment="1">
      <alignment horizontal="center"/>
    </xf>
    <xf numFmtId="0" fontId="0" fillId="2" borderId="19" xfId="1" applyNumberFormat="1" applyFont="1" applyFill="1" applyBorder="1" applyAlignment="1">
      <alignment horizontal="center"/>
    </xf>
    <xf numFmtId="0" fontId="0" fillId="2" borderId="63" xfId="1" applyNumberFormat="1" applyFont="1" applyFill="1" applyBorder="1" applyAlignment="1">
      <alignment horizontal="center"/>
    </xf>
    <xf numFmtId="2" fontId="0" fillId="2" borderId="11" xfId="1" applyNumberFormat="1" applyFont="1" applyFill="1" applyBorder="1" applyAlignment="1">
      <alignment horizontal="center"/>
    </xf>
    <xf numFmtId="0" fontId="0" fillId="2" borderId="11" xfId="1" applyNumberFormat="1" applyFont="1" applyFill="1" applyBorder="1" applyAlignment="1">
      <alignment horizontal="center"/>
    </xf>
    <xf numFmtId="2" fontId="0" fillId="2" borderId="10" xfId="1" applyNumberFormat="1" applyFont="1" applyFill="1" applyBorder="1" applyAlignment="1">
      <alignment horizontal="center"/>
    </xf>
    <xf numFmtId="2" fontId="0" fillId="2" borderId="13" xfId="1" applyNumberFormat="1" applyFont="1" applyFill="1" applyBorder="1" applyAlignment="1">
      <alignment horizontal="center"/>
    </xf>
    <xf numFmtId="0" fontId="0" fillId="2" borderId="29" xfId="1" applyNumberFormat="1" applyFont="1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49" xfId="0" applyFill="1" applyBorder="1" applyAlignment="1">
      <alignment horizontal="center"/>
    </xf>
    <xf numFmtId="0" fontId="0" fillId="2" borderId="13" xfId="1" applyNumberFormat="1" applyFont="1" applyFill="1" applyBorder="1" applyAlignment="1">
      <alignment horizontal="center"/>
    </xf>
    <xf numFmtId="0" fontId="7" fillId="2" borderId="23" xfId="1" applyNumberFormat="1" applyFont="1" applyFill="1" applyBorder="1" applyAlignment="1">
      <alignment horizontal="center"/>
    </xf>
    <xf numFmtId="0" fontId="0" fillId="2" borderId="51" xfId="1" applyNumberFormat="1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0" fontId="1" fillId="2" borderId="7" xfId="0" applyNumberFormat="1" applyFont="1" applyFill="1" applyBorder="1" applyAlignment="1">
      <alignment horizontal="center"/>
    </xf>
    <xf numFmtId="2" fontId="1" fillId="2" borderId="7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wrapText="1"/>
    </xf>
    <xf numFmtId="2" fontId="0" fillId="2" borderId="7" xfId="0" applyNumberFormat="1" applyFill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center" wrapText="1"/>
    </xf>
    <xf numFmtId="0" fontId="4" fillId="2" borderId="17" xfId="0" applyFont="1" applyFill="1" applyBorder="1" applyAlignment="1">
      <alignment horizontal="center" wrapText="1"/>
    </xf>
    <xf numFmtId="0" fontId="0" fillId="0" borderId="3" xfId="0" applyBorder="1"/>
    <xf numFmtId="0" fontId="0" fillId="0" borderId="7" xfId="0" applyBorder="1"/>
    <xf numFmtId="0" fontId="0" fillId="0" borderId="11" xfId="0" applyBorder="1"/>
    <xf numFmtId="2" fontId="0" fillId="2" borderId="24" xfId="0" applyNumberFormat="1" applyFont="1" applyFill="1" applyBorder="1" applyAlignment="1">
      <alignment horizontal="center" wrapText="1"/>
    </xf>
    <xf numFmtId="0" fontId="0" fillId="2" borderId="0" xfId="0" applyFill="1"/>
    <xf numFmtId="0" fontId="27" fillId="0" borderId="76" xfId="7" applyBorder="1"/>
    <xf numFmtId="0" fontId="27" fillId="0" borderId="78" xfId="7" applyBorder="1"/>
    <xf numFmtId="0" fontId="27" fillId="0" borderId="75" xfId="7" applyBorder="1"/>
    <xf numFmtId="0" fontId="27" fillId="0" borderId="75" xfId="7" applyBorder="1"/>
    <xf numFmtId="0" fontId="27" fillId="0" borderId="75" xfId="7" applyBorder="1"/>
    <xf numFmtId="0" fontId="27" fillId="0" borderId="75" xfId="7" applyBorder="1"/>
    <xf numFmtId="0" fontId="27" fillId="0" borderId="75" xfId="7" applyBorder="1"/>
    <xf numFmtId="0" fontId="27" fillId="0" borderId="75" xfId="7" applyBorder="1"/>
    <xf numFmtId="0" fontId="27" fillId="0" borderId="75" xfId="7" applyBorder="1"/>
    <xf numFmtId="0" fontId="27" fillId="0" borderId="75" xfId="7" applyBorder="1"/>
    <xf numFmtId="0" fontId="27" fillId="0" borderId="75" xfId="7" applyBorder="1"/>
    <xf numFmtId="0" fontId="27" fillId="0" borderId="75" xfId="7" applyBorder="1"/>
    <xf numFmtId="0" fontId="27" fillId="0" borderId="75" xfId="7" applyBorder="1"/>
    <xf numFmtId="0" fontId="27" fillId="0" borderId="75" xfId="7" applyBorder="1"/>
    <xf numFmtId="0" fontId="27" fillId="0" borderId="75" xfId="7" applyBorder="1"/>
    <xf numFmtId="0" fontId="27" fillId="0" borderId="75" xfId="7" applyBorder="1"/>
    <xf numFmtId="0" fontId="27" fillId="0" borderId="75" xfId="7" applyBorder="1"/>
    <xf numFmtId="0" fontId="27" fillId="0" borderId="75" xfId="7" applyBorder="1"/>
    <xf numFmtId="0" fontId="27" fillId="0" borderId="75" xfId="7" applyBorder="1"/>
    <xf numFmtId="0" fontId="27" fillId="0" borderId="79" xfId="7" applyBorder="1"/>
    <xf numFmtId="0" fontId="27" fillId="0" borderId="75" xfId="7" applyBorder="1"/>
    <xf numFmtId="0" fontId="27" fillId="0" borderId="75" xfId="7" applyBorder="1"/>
    <xf numFmtId="0" fontId="27" fillId="0" borderId="75" xfId="7" applyBorder="1"/>
    <xf numFmtId="0" fontId="27" fillId="0" borderId="75" xfId="7" applyBorder="1"/>
    <xf numFmtId="0" fontId="27" fillId="0" borderId="75" xfId="7" applyBorder="1"/>
    <xf numFmtId="0" fontId="27" fillId="0" borderId="75" xfId="7" applyBorder="1"/>
    <xf numFmtId="0" fontId="27" fillId="0" borderId="75" xfId="7" applyBorder="1"/>
    <xf numFmtId="0" fontId="27" fillId="0" borderId="75" xfId="7" applyBorder="1"/>
    <xf numFmtId="0" fontId="27" fillId="0" borderId="75" xfId="7" applyBorder="1"/>
    <xf numFmtId="0" fontId="27" fillId="0" borderId="75" xfId="7" applyBorder="1"/>
    <xf numFmtId="0" fontId="27" fillId="0" borderId="75" xfId="7" applyBorder="1"/>
    <xf numFmtId="0" fontId="27" fillId="0" borderId="75" xfId="7" applyBorder="1"/>
    <xf numFmtId="0" fontId="27" fillId="0" borderId="75" xfId="7" applyBorder="1"/>
    <xf numFmtId="0" fontId="27" fillId="0" borderId="75" xfId="7" applyBorder="1"/>
    <xf numFmtId="0" fontId="27" fillId="0" borderId="75" xfId="7" applyBorder="1"/>
    <xf numFmtId="0" fontId="27" fillId="0" borderId="75" xfId="7" applyBorder="1"/>
    <xf numFmtId="0" fontId="27" fillId="0" borderId="75" xfId="7" applyBorder="1"/>
    <xf numFmtId="0" fontId="27" fillId="0" borderId="75" xfId="7" applyBorder="1"/>
    <xf numFmtId="0" fontId="27" fillId="0" borderId="75" xfId="7" applyBorder="1"/>
    <xf numFmtId="0" fontId="27" fillId="0" borderId="75" xfId="7" applyBorder="1"/>
    <xf numFmtId="0" fontId="27" fillId="0" borderId="75" xfId="7" applyBorder="1"/>
    <xf numFmtId="0" fontId="27" fillId="0" borderId="75" xfId="7" applyBorder="1"/>
    <xf numFmtId="0" fontId="27" fillId="0" borderId="75" xfId="7" applyBorder="1"/>
    <xf numFmtId="0" fontId="27" fillId="0" borderId="75" xfId="7" applyBorder="1"/>
    <xf numFmtId="0" fontId="27" fillId="0" borderId="75" xfId="7" applyBorder="1"/>
    <xf numFmtId="0" fontId="0" fillId="0" borderId="75" xfId="0" applyBorder="1"/>
    <xf numFmtId="2" fontId="27" fillId="0" borderId="75" xfId="7" applyNumberFormat="1" applyBorder="1"/>
    <xf numFmtId="2" fontId="27" fillId="0" borderId="77" xfId="7" applyNumberFormat="1" applyBorder="1"/>
    <xf numFmtId="2" fontId="27" fillId="0" borderId="80" xfId="7" applyNumberFormat="1" applyBorder="1"/>
    <xf numFmtId="2" fontId="27" fillId="0" borderId="81" xfId="7" applyNumberFormat="1" applyBorder="1"/>
    <xf numFmtId="2" fontId="27" fillId="0" borderId="78" xfId="7" applyNumberFormat="1" applyBorder="1"/>
    <xf numFmtId="2" fontId="27" fillId="0" borderId="82" xfId="7" applyNumberFormat="1" applyBorder="1"/>
    <xf numFmtId="2" fontId="0" fillId="0" borderId="75" xfId="0" applyNumberFormat="1" applyBorder="1"/>
    <xf numFmtId="0" fontId="4" fillId="2" borderId="9" xfId="0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0" fontId="0" fillId="0" borderId="78" xfId="0" applyBorder="1"/>
    <xf numFmtId="2" fontId="0" fillId="0" borderId="78" xfId="0" applyNumberFormat="1" applyBorder="1"/>
    <xf numFmtId="0" fontId="0" fillId="2" borderId="10" xfId="1" applyNumberFormat="1" applyFont="1" applyFill="1" applyBorder="1" applyAlignment="1">
      <alignment horizontal="center"/>
    </xf>
    <xf numFmtId="2" fontId="0" fillId="2" borderId="31" xfId="1" applyNumberFormat="1" applyFont="1" applyFill="1" applyBorder="1" applyAlignment="1">
      <alignment horizontal="center"/>
    </xf>
    <xf numFmtId="0" fontId="0" fillId="0" borderId="83" xfId="0" applyBorder="1"/>
    <xf numFmtId="2" fontId="0" fillId="0" borderId="83" xfId="0" applyNumberFormat="1" applyBorder="1"/>
    <xf numFmtId="0" fontId="27" fillId="0" borderId="84" xfId="7" applyBorder="1"/>
    <xf numFmtId="2" fontId="27" fillId="0" borderId="83" xfId="7" applyNumberFormat="1" applyBorder="1"/>
    <xf numFmtId="2" fontId="27" fillId="0" borderId="85" xfId="7" applyNumberFormat="1" applyBorder="1"/>
    <xf numFmtId="0" fontId="7" fillId="2" borderId="29" xfId="1" applyNumberFormat="1" applyFont="1" applyFill="1" applyBorder="1" applyAlignment="1">
      <alignment horizontal="center"/>
    </xf>
    <xf numFmtId="2" fontId="7" fillId="2" borderId="30" xfId="1" applyNumberFormat="1" applyFill="1" applyBorder="1" applyAlignment="1">
      <alignment horizontal="center"/>
    </xf>
    <xf numFmtId="0" fontId="0" fillId="0" borderId="77" xfId="0" applyBorder="1"/>
    <xf numFmtId="0" fontId="0" fillId="0" borderId="82" xfId="0" applyBorder="1"/>
    <xf numFmtId="0" fontId="0" fillId="0" borderId="89" xfId="0" applyBorder="1"/>
    <xf numFmtId="0" fontId="0" fillId="0" borderId="90" xfId="0" applyBorder="1"/>
    <xf numFmtId="2" fontId="0" fillId="0" borderId="91" xfId="0" applyNumberFormat="1" applyBorder="1"/>
    <xf numFmtId="2" fontId="0" fillId="0" borderId="80" xfId="0" applyNumberFormat="1" applyBorder="1"/>
    <xf numFmtId="2" fontId="0" fillId="0" borderId="81" xfId="0" applyNumberFormat="1" applyBorder="1"/>
    <xf numFmtId="0" fontId="4" fillId="3" borderId="45" xfId="0" applyFont="1" applyFill="1" applyBorder="1" applyAlignment="1">
      <alignment wrapText="1"/>
    </xf>
    <xf numFmtId="2" fontId="2" fillId="2" borderId="64" xfId="0" applyNumberFormat="1" applyFont="1" applyFill="1" applyBorder="1" applyAlignment="1">
      <alignment horizontal="center" vertical="center"/>
    </xf>
    <xf numFmtId="166" fontId="16" fillId="0" borderId="49" xfId="0" applyNumberFormat="1" applyFont="1" applyBorder="1"/>
    <xf numFmtId="2" fontId="16" fillId="0" borderId="8" xfId="0" applyNumberFormat="1" applyFont="1" applyBorder="1"/>
    <xf numFmtId="2" fontId="4" fillId="8" borderId="23" xfId="0" applyNumberFormat="1" applyFont="1" applyFill="1" applyBorder="1" applyAlignment="1">
      <alignment horizontal="center"/>
    </xf>
    <xf numFmtId="0" fontId="7" fillId="0" borderId="71" xfId="1" applyBorder="1"/>
    <xf numFmtId="2" fontId="4" fillId="0" borderId="27" xfId="0" applyNumberFormat="1" applyFont="1" applyFill="1" applyBorder="1" applyAlignment="1">
      <alignment horizontal="center" wrapText="1"/>
    </xf>
    <xf numFmtId="2" fontId="4" fillId="0" borderId="50" xfId="0" applyNumberFormat="1" applyFont="1" applyFill="1" applyBorder="1" applyAlignment="1">
      <alignment horizontal="center" wrapText="1"/>
    </xf>
    <xf numFmtId="2" fontId="4" fillId="0" borderId="50" xfId="0" applyNumberFormat="1" applyFont="1" applyFill="1" applyBorder="1" applyAlignment="1">
      <alignment horizontal="center"/>
    </xf>
    <xf numFmtId="2" fontId="7" fillId="0" borderId="27" xfId="1" applyNumberFormat="1" applyFill="1" applyBorder="1" applyAlignment="1">
      <alignment horizontal="center"/>
    </xf>
    <xf numFmtId="2" fontId="2" fillId="2" borderId="58" xfId="0" applyNumberFormat="1" applyFont="1" applyFill="1" applyBorder="1" applyAlignment="1">
      <alignment horizontal="center" vertical="center"/>
    </xf>
    <xf numFmtId="2" fontId="3" fillId="10" borderId="28" xfId="0" applyNumberFormat="1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2" fontId="2" fillId="0" borderId="36" xfId="0" applyNumberFormat="1" applyFont="1" applyFill="1" applyBorder="1" applyAlignment="1">
      <alignment horizontal="left" wrapText="1"/>
    </xf>
    <xf numFmtId="2" fontId="28" fillId="0" borderId="36" xfId="1" applyNumberFormat="1" applyFont="1" applyFill="1" applyBorder="1" applyAlignment="1">
      <alignment horizontal="left"/>
    </xf>
    <xf numFmtId="2" fontId="15" fillId="0" borderId="53" xfId="0" applyNumberFormat="1" applyFont="1" applyFill="1" applyBorder="1" applyAlignment="1">
      <alignment horizontal="left"/>
    </xf>
    <xf numFmtId="2" fontId="15" fillId="0" borderId="35" xfId="0" applyNumberFormat="1" applyFont="1" applyFill="1" applyBorder="1" applyAlignment="1">
      <alignment horizontal="left"/>
    </xf>
    <xf numFmtId="2" fontId="0" fillId="12" borderId="21" xfId="0" applyNumberFormat="1" applyFill="1" applyBorder="1" applyAlignment="1">
      <alignment horizontal="center" wrapText="1"/>
    </xf>
    <xf numFmtId="2" fontId="4" fillId="6" borderId="7" xfId="0" applyNumberFormat="1" applyFont="1" applyFill="1" applyBorder="1" applyAlignment="1">
      <alignment horizontal="center" vertical="center" wrapText="1"/>
    </xf>
    <xf numFmtId="2" fontId="4" fillId="27" borderId="19" xfId="0" applyNumberFormat="1" applyFont="1" applyFill="1" applyBorder="1" applyAlignment="1">
      <alignment horizontal="center" vertical="center"/>
    </xf>
    <xf numFmtId="2" fontId="4" fillId="23" borderId="7" xfId="0" applyNumberFormat="1" applyFont="1" applyFill="1" applyBorder="1" applyAlignment="1">
      <alignment horizontal="center" vertical="center" wrapText="1"/>
    </xf>
    <xf numFmtId="2" fontId="4" fillId="23" borderId="23" xfId="0" applyNumberFormat="1" applyFont="1" applyFill="1" applyBorder="1" applyAlignment="1">
      <alignment horizontal="center" vertical="center"/>
    </xf>
    <xf numFmtId="2" fontId="4" fillId="20" borderId="23" xfId="0" applyNumberFormat="1" applyFont="1" applyFill="1" applyBorder="1" applyAlignment="1">
      <alignment horizontal="center" vertical="center"/>
    </xf>
    <xf numFmtId="2" fontId="4" fillId="25" borderId="7" xfId="0" applyNumberFormat="1" applyFont="1" applyFill="1" applyBorder="1" applyAlignment="1">
      <alignment horizontal="center" vertical="center" wrapText="1"/>
    </xf>
    <xf numFmtId="2" fontId="4" fillId="27" borderId="23" xfId="0" applyNumberFormat="1" applyFont="1" applyFill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 wrapText="1"/>
    </xf>
    <xf numFmtId="2" fontId="4" fillId="28" borderId="23" xfId="0" applyNumberFormat="1" applyFont="1" applyFill="1" applyBorder="1" applyAlignment="1">
      <alignment horizontal="center" vertical="center"/>
    </xf>
    <xf numFmtId="2" fontId="19" fillId="6" borderId="7" xfId="0" applyNumberFormat="1" applyFont="1" applyFill="1" applyBorder="1" applyAlignment="1">
      <alignment horizontal="center" vertical="center" wrapText="1"/>
    </xf>
    <xf numFmtId="2" fontId="19" fillId="23" borderId="7" xfId="0" applyNumberFormat="1" applyFont="1" applyFill="1" applyBorder="1" applyAlignment="1">
      <alignment horizontal="center" vertical="center" wrapText="1"/>
    </xf>
    <xf numFmtId="2" fontId="4" fillId="26" borderId="7" xfId="0" applyNumberFormat="1" applyFont="1" applyFill="1" applyBorder="1" applyAlignment="1">
      <alignment horizontal="center" vertical="center" wrapText="1"/>
    </xf>
    <xf numFmtId="2" fontId="19" fillId="23" borderId="23" xfId="0" applyNumberFormat="1" applyFont="1" applyFill="1" applyBorder="1" applyAlignment="1">
      <alignment horizontal="center" vertical="center"/>
    </xf>
    <xf numFmtId="2" fontId="3" fillId="0" borderId="95" xfId="0" applyNumberFormat="1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wrapText="1"/>
    </xf>
    <xf numFmtId="2" fontId="1" fillId="0" borderId="94" xfId="0" applyNumberFormat="1" applyFont="1" applyFill="1" applyBorder="1" applyAlignment="1">
      <alignment horizontal="center" wrapText="1"/>
    </xf>
    <xf numFmtId="2" fontId="4" fillId="20" borderId="17" xfId="0" applyNumberFormat="1" applyFont="1" applyFill="1" applyBorder="1" applyAlignment="1">
      <alignment horizontal="center" vertical="center"/>
    </xf>
    <xf numFmtId="2" fontId="3" fillId="0" borderId="37" xfId="0" applyNumberFormat="1" applyFont="1" applyFill="1" applyBorder="1" applyAlignment="1">
      <alignment horizontal="center" vertical="center"/>
    </xf>
    <xf numFmtId="2" fontId="4" fillId="29" borderId="23" xfId="0" applyNumberFormat="1" applyFont="1" applyFill="1" applyBorder="1" applyAlignment="1">
      <alignment horizontal="center" vertical="center"/>
    </xf>
    <xf numFmtId="2" fontId="19" fillId="27" borderId="23" xfId="0" applyNumberFormat="1" applyFont="1" applyFill="1" applyBorder="1" applyAlignment="1">
      <alignment horizontal="center" vertical="center"/>
    </xf>
    <xf numFmtId="2" fontId="4" fillId="27" borderId="17" xfId="0" applyNumberFormat="1" applyFont="1" applyFill="1" applyBorder="1" applyAlignment="1">
      <alignment horizontal="center" vertical="center"/>
    </xf>
    <xf numFmtId="2" fontId="1" fillId="0" borderId="96" xfId="0" applyNumberFormat="1" applyFont="1" applyFill="1" applyBorder="1" applyAlignment="1">
      <alignment horizontal="center" wrapText="1"/>
    </xf>
    <xf numFmtId="2" fontId="3" fillId="0" borderId="97" xfId="0" applyNumberFormat="1" applyFont="1" applyFill="1" applyBorder="1" applyAlignment="1">
      <alignment horizontal="center" vertical="center"/>
    </xf>
    <xf numFmtId="2" fontId="4" fillId="4" borderId="9" xfId="0" applyNumberFormat="1" applyFont="1" applyFill="1" applyBorder="1" applyAlignment="1">
      <alignment horizontal="center"/>
    </xf>
    <xf numFmtId="2" fontId="4" fillId="23" borderId="24" xfId="0" applyNumberFormat="1" applyFont="1" applyFill="1" applyBorder="1" applyAlignment="1">
      <alignment horizontal="center"/>
    </xf>
    <xf numFmtId="2" fontId="4" fillId="25" borderId="28" xfId="0" applyNumberFormat="1" applyFont="1" applyFill="1" applyBorder="1" applyAlignment="1">
      <alignment horizontal="center"/>
    </xf>
    <xf numFmtId="2" fontId="6" fillId="25" borderId="24" xfId="0" applyNumberFormat="1" applyFont="1" applyFill="1" applyBorder="1" applyAlignment="1">
      <alignment horizontal="center"/>
    </xf>
    <xf numFmtId="2" fontId="6" fillId="6" borderId="24" xfId="0" applyNumberFormat="1" applyFont="1" applyFill="1" applyBorder="1" applyAlignment="1">
      <alignment horizontal="center"/>
    </xf>
    <xf numFmtId="2" fontId="4" fillId="6" borderId="24" xfId="0" applyNumberFormat="1" applyFont="1" applyFill="1" applyBorder="1" applyAlignment="1">
      <alignment horizontal="center"/>
    </xf>
    <xf numFmtId="2" fontId="6" fillId="28" borderId="24" xfId="0" applyNumberFormat="1" applyFont="1" applyFill="1" applyBorder="1" applyAlignment="1">
      <alignment horizontal="center"/>
    </xf>
    <xf numFmtId="2" fontId="6" fillId="6" borderId="25" xfId="0" applyNumberFormat="1" applyFont="1" applyFill="1" applyBorder="1" applyAlignment="1">
      <alignment horizontal="center"/>
    </xf>
    <xf numFmtId="2" fontId="4" fillId="20" borderId="24" xfId="0" applyNumberFormat="1" applyFont="1" applyFill="1" applyBorder="1" applyAlignment="1">
      <alignment horizontal="center"/>
    </xf>
    <xf numFmtId="2" fontId="6" fillId="6" borderId="97" xfId="0" applyNumberFormat="1" applyFont="1" applyFill="1" applyBorder="1" applyAlignment="1">
      <alignment horizontal="center"/>
    </xf>
    <xf numFmtId="0" fontId="6" fillId="0" borderId="23" xfId="0" applyFont="1" applyBorder="1" applyAlignment="1">
      <alignment horizontal="right"/>
    </xf>
    <xf numFmtId="0" fontId="4" fillId="0" borderId="23" xfId="0" applyFont="1" applyBorder="1"/>
    <xf numFmtId="2" fontId="4" fillId="23" borderId="25" xfId="0" applyNumberFormat="1" applyFont="1" applyFill="1" applyBorder="1" applyAlignment="1">
      <alignment horizontal="center"/>
    </xf>
    <xf numFmtId="2" fontId="6" fillId="23" borderId="24" xfId="0" applyNumberFormat="1" applyFont="1" applyFill="1" applyBorder="1" applyAlignment="1">
      <alignment horizontal="center"/>
    </xf>
    <xf numFmtId="0" fontId="4" fillId="3" borderId="29" xfId="0" applyFont="1" applyFill="1" applyBorder="1" applyAlignment="1">
      <alignment horizontal="right" vertical="center"/>
    </xf>
    <xf numFmtId="0" fontId="4" fillId="0" borderId="29" xfId="0" applyFont="1" applyBorder="1"/>
    <xf numFmtId="2" fontId="4" fillId="25" borderId="24" xfId="0" applyNumberFormat="1" applyFont="1" applyFill="1" applyBorder="1" applyAlignment="1">
      <alignment horizontal="center"/>
    </xf>
    <xf numFmtId="2" fontId="6" fillId="23" borderId="30" xfId="0" applyNumberFormat="1" applyFont="1" applyFill="1" applyBorder="1" applyAlignment="1">
      <alignment horizontal="center"/>
    </xf>
    <xf numFmtId="2" fontId="6" fillId="6" borderId="30" xfId="0" applyNumberFormat="1" applyFont="1" applyFill="1" applyBorder="1" applyAlignment="1">
      <alignment horizontal="center"/>
    </xf>
    <xf numFmtId="2" fontId="6" fillId="23" borderId="97" xfId="0" applyNumberFormat="1" applyFont="1" applyFill="1" applyBorder="1" applyAlignment="1">
      <alignment horizontal="center"/>
    </xf>
    <xf numFmtId="2" fontId="6" fillId="6" borderId="23" xfId="0" applyNumberFormat="1" applyFont="1" applyFill="1" applyBorder="1" applyAlignment="1">
      <alignment horizontal="center" wrapText="1"/>
    </xf>
    <xf numFmtId="0" fontId="4" fillId="0" borderId="19" xfId="0" applyFont="1" applyBorder="1"/>
    <xf numFmtId="0" fontId="7" fillId="0" borderId="51" xfId="1" applyBorder="1" applyAlignment="1">
      <alignment horizontal="center"/>
    </xf>
    <xf numFmtId="2" fontId="4" fillId="23" borderId="24" xfId="0" applyNumberFormat="1" applyFont="1" applyFill="1" applyBorder="1" applyAlignment="1">
      <alignment horizontal="center" vertical="center"/>
    </xf>
    <xf numFmtId="2" fontId="4" fillId="27" borderId="24" xfId="0" applyNumberFormat="1" applyFont="1" applyFill="1" applyBorder="1" applyAlignment="1">
      <alignment horizontal="center"/>
    </xf>
    <xf numFmtId="2" fontId="4" fillId="27" borderId="97" xfId="0" applyNumberFormat="1" applyFont="1" applyFill="1" applyBorder="1" applyAlignment="1">
      <alignment horizontal="center"/>
    </xf>
    <xf numFmtId="2" fontId="19" fillId="23" borderId="24" xfId="0" applyNumberFormat="1" applyFont="1" applyFill="1" applyBorder="1" applyAlignment="1">
      <alignment horizontal="center" vertical="center"/>
    </xf>
    <xf numFmtId="2" fontId="4" fillId="27" borderId="25" xfId="0" applyNumberFormat="1" applyFont="1" applyFill="1" applyBorder="1" applyAlignment="1">
      <alignment horizontal="center"/>
    </xf>
    <xf numFmtId="2" fontId="4" fillId="27" borderId="24" xfId="0" applyNumberFormat="1" applyFont="1" applyFill="1" applyBorder="1" applyAlignment="1">
      <alignment horizontal="center" vertical="center"/>
    </xf>
    <xf numFmtId="2" fontId="4" fillId="23" borderId="97" xfId="0" applyNumberFormat="1" applyFont="1" applyFill="1" applyBorder="1" applyAlignment="1">
      <alignment horizontal="center"/>
    </xf>
    <xf numFmtId="2" fontId="0" fillId="19" borderId="100" xfId="0" applyNumberFormat="1" applyFill="1" applyBorder="1" applyAlignment="1">
      <alignment horizontal="center"/>
    </xf>
    <xf numFmtId="0" fontId="0" fillId="0" borderId="9" xfId="0" applyBorder="1" applyAlignment="1">
      <alignment horizontal="right"/>
    </xf>
    <xf numFmtId="0" fontId="0" fillId="0" borderId="17" xfId="0" applyBorder="1" applyAlignment="1">
      <alignment horizontal="right"/>
    </xf>
    <xf numFmtId="0" fontId="0" fillId="0" borderId="98" xfId="0" applyBorder="1" applyAlignment="1">
      <alignment horizontal="center"/>
    </xf>
    <xf numFmtId="0" fontId="0" fillId="0" borderId="100" xfId="0" applyBorder="1" applyAlignment="1">
      <alignment horizontal="center"/>
    </xf>
    <xf numFmtId="2" fontId="0" fillId="13" borderId="97" xfId="0" applyNumberFormat="1" applyFill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29" xfId="0" applyBorder="1" applyAlignment="1">
      <alignment horizontal="right"/>
    </xf>
    <xf numFmtId="0" fontId="0" fillId="0" borderId="19" xfId="0" applyBorder="1" applyAlignment="1">
      <alignment horizontal="right"/>
    </xf>
    <xf numFmtId="0" fontId="0" fillId="0" borderId="27" xfId="0" applyBorder="1" applyAlignment="1">
      <alignment horizontal="right"/>
    </xf>
    <xf numFmtId="0" fontId="6" fillId="0" borderId="17" xfId="0" applyFont="1" applyBorder="1" applyAlignment="1">
      <alignment horizontal="right"/>
    </xf>
    <xf numFmtId="0" fontId="6" fillId="0" borderId="29" xfId="0" applyFont="1" applyBorder="1" applyAlignment="1">
      <alignment horizontal="right"/>
    </xf>
    <xf numFmtId="0" fontId="1" fillId="0" borderId="17" xfId="0" applyFont="1" applyBorder="1" applyAlignment="1">
      <alignment horizontal="center"/>
    </xf>
    <xf numFmtId="0" fontId="1" fillId="0" borderId="98" xfId="0" applyFont="1" applyBorder="1" applyAlignment="1">
      <alignment horizontal="center"/>
    </xf>
    <xf numFmtId="2" fontId="1" fillId="0" borderId="97" xfId="0" applyNumberFormat="1" applyFont="1" applyFill="1" applyBorder="1" applyAlignment="1">
      <alignment horizontal="center"/>
    </xf>
    <xf numFmtId="0" fontId="4" fillId="0" borderId="17" xfId="0" applyFont="1" applyBorder="1"/>
    <xf numFmtId="0" fontId="6" fillId="0" borderId="29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4" fillId="3" borderId="17" xfId="0" applyFont="1" applyFill="1" applyBorder="1" applyAlignment="1">
      <alignment horizontal="right" vertical="center"/>
    </xf>
    <xf numFmtId="2" fontId="4" fillId="20" borderId="97" xfId="0" applyNumberFormat="1" applyFont="1" applyFill="1" applyBorder="1" applyAlignment="1">
      <alignment horizontal="center" vertical="center"/>
    </xf>
    <xf numFmtId="0" fontId="19" fillId="3" borderId="29" xfId="0" applyFont="1" applyFill="1" applyBorder="1" applyAlignment="1">
      <alignment horizontal="right" vertical="center"/>
    </xf>
    <xf numFmtId="0" fontId="1" fillId="0" borderId="29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3" fillId="30" borderId="0" xfId="0" applyFont="1" applyFill="1" applyAlignment="1">
      <alignment horizontal="center"/>
    </xf>
    <xf numFmtId="2" fontId="4" fillId="0" borderId="102" xfId="0" applyNumberFormat="1" applyFont="1" applyBorder="1"/>
    <xf numFmtId="2" fontId="4" fillId="2" borderId="97" xfId="0" applyNumberFormat="1" applyFont="1" applyFill="1" applyBorder="1" applyAlignment="1">
      <alignment horizontal="center" wrapText="1"/>
    </xf>
    <xf numFmtId="0" fontId="4" fillId="0" borderId="102" xfId="0" applyFont="1" applyBorder="1"/>
    <xf numFmtId="2" fontId="4" fillId="2" borderId="98" xfId="0" applyNumberFormat="1" applyFont="1" applyFill="1" applyBorder="1" applyAlignment="1">
      <alignment horizontal="center" wrapText="1"/>
    </xf>
    <xf numFmtId="0" fontId="4" fillId="17" borderId="98" xfId="0" applyFont="1" applyFill="1" applyBorder="1" applyAlignment="1">
      <alignment wrapText="1"/>
    </xf>
    <xf numFmtId="0" fontId="4" fillId="2" borderId="98" xfId="0" applyFont="1" applyFill="1" applyBorder="1" applyAlignment="1">
      <alignment horizontal="center" wrapText="1"/>
    </xf>
    <xf numFmtId="0" fontId="4" fillId="2" borderId="98" xfId="0" applyFont="1" applyFill="1" applyBorder="1" applyAlignment="1">
      <alignment wrapText="1"/>
    </xf>
    <xf numFmtId="0" fontId="6" fillId="0" borderId="13" xfId="0" applyFont="1" applyBorder="1" applyAlignment="1">
      <alignment wrapText="1"/>
    </xf>
    <xf numFmtId="0" fontId="1" fillId="2" borderId="17" xfId="2" applyFont="1" applyFill="1" applyBorder="1" applyAlignment="1">
      <alignment horizontal="center" vertical="center" wrapText="1"/>
    </xf>
    <xf numFmtId="2" fontId="1" fillId="2" borderId="97" xfId="2" applyNumberFormat="1" applyFont="1" applyFill="1" applyBorder="1" applyAlignment="1">
      <alignment horizontal="center" vertical="center"/>
    </xf>
    <xf numFmtId="0" fontId="1" fillId="2" borderId="29" xfId="2" applyFont="1" applyFill="1" applyBorder="1" applyAlignment="1">
      <alignment horizontal="center" vertical="center" wrapText="1"/>
    </xf>
    <xf numFmtId="0" fontId="1" fillId="2" borderId="23" xfId="2" applyFont="1" applyFill="1" applyBorder="1" applyAlignment="1">
      <alignment horizontal="center" vertical="center" wrapText="1"/>
    </xf>
    <xf numFmtId="0" fontId="27" fillId="0" borderId="108" xfId="7" applyBorder="1"/>
    <xf numFmtId="2" fontId="27" fillId="0" borderId="108" xfId="7" applyNumberFormat="1" applyBorder="1"/>
    <xf numFmtId="0" fontId="0" fillId="0" borderId="108" xfId="0" applyBorder="1"/>
    <xf numFmtId="2" fontId="0" fillId="0" borderId="108" xfId="0" applyNumberFormat="1" applyBorder="1"/>
    <xf numFmtId="0" fontId="0" fillId="2" borderId="99" xfId="1" applyNumberFormat="1" applyFont="1" applyFill="1" applyBorder="1" applyAlignment="1">
      <alignment horizontal="center"/>
    </xf>
    <xf numFmtId="2" fontId="0" fillId="2" borderId="98" xfId="1" applyNumberFormat="1" applyFont="1" applyFill="1" applyBorder="1" applyAlignment="1">
      <alignment horizontal="center"/>
    </xf>
    <xf numFmtId="0" fontId="0" fillId="2" borderId="98" xfId="1" applyNumberFormat="1" applyFont="1" applyFill="1" applyBorder="1" applyAlignment="1">
      <alignment horizontal="center"/>
    </xf>
    <xf numFmtId="2" fontId="0" fillId="2" borderId="97" xfId="1" applyNumberFormat="1" applyFont="1" applyFill="1" applyBorder="1" applyAlignment="1">
      <alignment horizontal="center"/>
    </xf>
    <xf numFmtId="0" fontId="7" fillId="2" borderId="98" xfId="1" applyNumberFormat="1" applyFont="1" applyFill="1" applyBorder="1" applyAlignment="1">
      <alignment horizontal="center"/>
    </xf>
    <xf numFmtId="0" fontId="6" fillId="2" borderId="98" xfId="0" applyFont="1" applyFill="1" applyBorder="1" applyAlignment="1">
      <alignment horizontal="center"/>
    </xf>
    <xf numFmtId="2" fontId="6" fillId="2" borderId="98" xfId="0" applyNumberFormat="1" applyFont="1" applyFill="1" applyBorder="1" applyAlignment="1">
      <alignment horizontal="center"/>
    </xf>
    <xf numFmtId="2" fontId="7" fillId="2" borderId="98" xfId="1" applyNumberFormat="1" applyFill="1" applyBorder="1" applyAlignment="1">
      <alignment horizontal="center"/>
    </xf>
    <xf numFmtId="2" fontId="7" fillId="2" borderId="98" xfId="1" applyNumberFormat="1" applyFont="1" applyFill="1" applyBorder="1" applyAlignment="1">
      <alignment horizontal="center"/>
    </xf>
    <xf numFmtId="2" fontId="7" fillId="0" borderId="97" xfId="1" applyNumberFormat="1" applyBorder="1" applyAlignment="1">
      <alignment horizontal="center"/>
    </xf>
    <xf numFmtId="0" fontId="1" fillId="2" borderId="98" xfId="2" applyFont="1" applyFill="1" applyBorder="1" applyAlignment="1">
      <alignment horizontal="center" vertical="center" wrapText="1"/>
    </xf>
    <xf numFmtId="2" fontId="3" fillId="3" borderId="7" xfId="0" applyNumberFormat="1" applyFont="1" applyFill="1" applyBorder="1" applyAlignment="1" applyProtection="1">
      <alignment horizontal="left" vertical="center"/>
      <protection locked="0"/>
    </xf>
    <xf numFmtId="2" fontId="1" fillId="2" borderId="111" xfId="2" applyNumberFormat="1" applyFont="1" applyFill="1" applyBorder="1" applyAlignment="1">
      <alignment horizontal="center" vertical="center"/>
    </xf>
    <xf numFmtId="2" fontId="3" fillId="3" borderId="36" xfId="0" applyNumberFormat="1" applyFont="1" applyFill="1" applyBorder="1" applyAlignment="1">
      <alignment horizontal="left"/>
    </xf>
    <xf numFmtId="0" fontId="17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2" borderId="11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horizontal="center" wrapText="1"/>
    </xf>
    <xf numFmtId="2" fontId="4" fillId="6" borderId="30" xfId="0" applyNumberFormat="1" applyFont="1" applyFill="1" applyBorder="1" applyAlignment="1">
      <alignment horizontal="center" vertical="center"/>
    </xf>
    <xf numFmtId="0" fontId="27" fillId="0" borderId="117" xfId="7" applyBorder="1"/>
    <xf numFmtId="2" fontId="27" fillId="0" borderId="118" xfId="7" applyNumberFormat="1" applyBorder="1"/>
    <xf numFmtId="2" fontId="27" fillId="0" borderId="119" xfId="7" applyNumberFormat="1" applyBorder="1"/>
    <xf numFmtId="0" fontId="0" fillId="0" borderId="120" xfId="0" applyBorder="1"/>
    <xf numFmtId="2" fontId="0" fillId="0" borderId="118" xfId="0" applyNumberFormat="1" applyBorder="1"/>
    <xf numFmtId="2" fontId="0" fillId="0" borderId="121" xfId="0" applyNumberFormat="1" applyBorder="1"/>
    <xf numFmtId="0" fontId="0" fillId="0" borderId="117" xfId="0" applyBorder="1"/>
    <xf numFmtId="2" fontId="0" fillId="0" borderId="119" xfId="0" applyNumberFormat="1" applyBorder="1"/>
    <xf numFmtId="2" fontId="4" fillId="23" borderId="28" xfId="0" applyNumberFormat="1" applyFont="1" applyFill="1" applyBorder="1" applyAlignment="1">
      <alignment horizontal="center"/>
    </xf>
    <xf numFmtId="0" fontId="28" fillId="0" borderId="35" xfId="0" applyFont="1" applyBorder="1"/>
    <xf numFmtId="0" fontId="15" fillId="2" borderId="47" xfId="0" applyFont="1" applyFill="1" applyBorder="1" applyAlignment="1"/>
    <xf numFmtId="0" fontId="15" fillId="0" borderId="36" xfId="1" applyFont="1" applyBorder="1" applyAlignment="1">
      <alignment horizontal="center"/>
    </xf>
    <xf numFmtId="2" fontId="28" fillId="2" borderId="36" xfId="0" applyNumberFormat="1" applyFont="1" applyFill="1" applyBorder="1" applyAlignment="1">
      <alignment horizontal="center"/>
    </xf>
    <xf numFmtId="0" fontId="15" fillId="2" borderId="36" xfId="1" applyNumberFormat="1" applyFont="1" applyFill="1" applyBorder="1" applyAlignment="1">
      <alignment horizontal="center"/>
    </xf>
    <xf numFmtId="2" fontId="15" fillId="2" borderId="36" xfId="1" applyNumberFormat="1" applyFont="1" applyFill="1" applyBorder="1" applyAlignment="1">
      <alignment horizontal="center"/>
    </xf>
    <xf numFmtId="0" fontId="7" fillId="2" borderId="27" xfId="1" applyNumberFormat="1" applyFont="1" applyFill="1" applyBorder="1" applyAlignment="1">
      <alignment horizontal="center"/>
    </xf>
    <xf numFmtId="0" fontId="7" fillId="2" borderId="50" xfId="1" applyNumberFormat="1" applyFont="1" applyFill="1" applyBorder="1" applyAlignment="1">
      <alignment horizontal="center"/>
    </xf>
    <xf numFmtId="2" fontId="7" fillId="2" borderId="28" xfId="1" applyNumberFormat="1" applyFill="1" applyBorder="1" applyAlignment="1">
      <alignment horizontal="center"/>
    </xf>
    <xf numFmtId="0" fontId="0" fillId="2" borderId="112" xfId="1" applyNumberFormat="1" applyFont="1" applyFill="1" applyBorder="1" applyAlignment="1">
      <alignment horizontal="center"/>
    </xf>
    <xf numFmtId="2" fontId="0" fillId="2" borderId="112" xfId="1" applyNumberFormat="1" applyFont="1" applyFill="1" applyBorder="1" applyAlignment="1">
      <alignment horizontal="center"/>
    </xf>
    <xf numFmtId="2" fontId="0" fillId="2" borderId="111" xfId="1" applyNumberFormat="1" applyFont="1" applyFill="1" applyBorder="1" applyAlignment="1">
      <alignment horizontal="center"/>
    </xf>
    <xf numFmtId="0" fontId="0" fillId="2" borderId="9" xfId="1" applyNumberFormat="1" applyFont="1" applyFill="1" applyBorder="1" applyAlignment="1">
      <alignment horizontal="center"/>
    </xf>
    <xf numFmtId="0" fontId="15" fillId="0" borderId="36" xfId="0" applyFont="1" applyBorder="1" applyAlignment="1">
      <alignment horizontal="center"/>
    </xf>
    <xf numFmtId="2" fontId="15" fillId="2" borderId="36" xfId="0" applyNumberFormat="1" applyFont="1" applyFill="1" applyBorder="1" applyAlignment="1">
      <alignment horizontal="center"/>
    </xf>
    <xf numFmtId="0" fontId="15" fillId="2" borderId="36" xfId="0" applyFont="1" applyFill="1" applyBorder="1" applyAlignment="1">
      <alignment horizontal="center"/>
    </xf>
    <xf numFmtId="2" fontId="3" fillId="3" borderId="36" xfId="1" applyNumberFormat="1" applyFont="1" applyFill="1" applyBorder="1" applyAlignment="1">
      <alignment horizontal="left"/>
    </xf>
    <xf numFmtId="2" fontId="2" fillId="0" borderId="36" xfId="1" applyNumberFormat="1" applyFont="1" applyFill="1" applyBorder="1" applyAlignment="1">
      <alignment horizontal="left" wrapText="1"/>
    </xf>
    <xf numFmtId="2" fontId="15" fillId="0" borderId="35" xfId="0" applyNumberFormat="1" applyFont="1" applyFill="1" applyBorder="1" applyAlignment="1">
      <alignment horizontal="center"/>
    </xf>
    <xf numFmtId="2" fontId="28" fillId="0" borderId="36" xfId="1" applyNumberFormat="1" applyFont="1" applyFill="1" applyBorder="1" applyAlignment="1">
      <alignment horizontal="center"/>
    </xf>
    <xf numFmtId="2" fontId="3" fillId="0" borderId="34" xfId="0" applyNumberFormat="1" applyFont="1" applyFill="1" applyBorder="1" applyAlignment="1">
      <alignment horizontal="center" vertical="center"/>
    </xf>
    <xf numFmtId="2" fontId="15" fillId="0" borderId="53" xfId="0" applyNumberFormat="1" applyFont="1" applyFill="1" applyBorder="1" applyAlignment="1">
      <alignment horizontal="center"/>
    </xf>
    <xf numFmtId="2" fontId="3" fillId="0" borderId="38" xfId="0" applyNumberFormat="1" applyFont="1" applyFill="1" applyBorder="1" applyAlignment="1">
      <alignment horizontal="center" vertical="center"/>
    </xf>
    <xf numFmtId="2" fontId="28" fillId="0" borderId="35" xfId="0" applyNumberFormat="1" applyFont="1" applyFill="1" applyBorder="1" applyAlignment="1">
      <alignment horizontal="center" wrapText="1"/>
    </xf>
    <xf numFmtId="2" fontId="28" fillId="0" borderId="53" xfId="0" applyNumberFormat="1" applyFont="1" applyFill="1" applyBorder="1" applyAlignment="1">
      <alignment horizontal="center" wrapText="1"/>
    </xf>
    <xf numFmtId="0" fontId="4" fillId="2" borderId="6" xfId="0" applyFont="1" applyFill="1" applyBorder="1" applyAlignment="1">
      <alignment wrapText="1"/>
    </xf>
    <xf numFmtId="0" fontId="0" fillId="0" borderId="122" xfId="0" applyBorder="1"/>
    <xf numFmtId="2" fontId="0" fillId="0" borderId="122" xfId="0" applyNumberFormat="1" applyBorder="1"/>
    <xf numFmtId="2" fontId="0" fillId="13" borderId="28" xfId="0" applyNumberFormat="1" applyFill="1" applyBorder="1" applyAlignment="1">
      <alignment horizontal="center"/>
    </xf>
    <xf numFmtId="0" fontId="4" fillId="2" borderId="112" xfId="0" applyFont="1" applyFill="1" applyBorder="1" applyAlignment="1">
      <alignment horizontal="center" wrapText="1"/>
    </xf>
    <xf numFmtId="0" fontId="4" fillId="2" borderId="112" xfId="0" applyFont="1" applyFill="1" applyBorder="1" applyAlignment="1">
      <alignment wrapText="1"/>
    </xf>
    <xf numFmtId="0" fontId="4" fillId="17" borderId="112" xfId="0" applyFont="1" applyFill="1" applyBorder="1" applyAlignment="1">
      <alignment wrapText="1"/>
    </xf>
    <xf numFmtId="2" fontId="4" fillId="2" borderId="111" xfId="0" applyNumberFormat="1" applyFont="1" applyFill="1" applyBorder="1" applyAlignment="1">
      <alignment horizontal="center" wrapText="1"/>
    </xf>
    <xf numFmtId="0" fontId="7" fillId="2" borderId="112" xfId="1" applyNumberFormat="1" applyFont="1" applyFill="1" applyBorder="1" applyAlignment="1">
      <alignment horizontal="center"/>
    </xf>
    <xf numFmtId="0" fontId="6" fillId="2" borderId="112" xfId="0" applyFont="1" applyFill="1" applyBorder="1" applyAlignment="1">
      <alignment horizontal="center"/>
    </xf>
    <xf numFmtId="2" fontId="6" fillId="2" borderId="112" xfId="0" applyNumberFormat="1" applyFont="1" applyFill="1" applyBorder="1" applyAlignment="1">
      <alignment horizontal="center"/>
    </xf>
    <xf numFmtId="2" fontId="7" fillId="2" borderId="112" xfId="1" applyNumberFormat="1" applyFill="1" applyBorder="1" applyAlignment="1">
      <alignment horizontal="center"/>
    </xf>
    <xf numFmtId="2" fontId="7" fillId="2" borderId="112" xfId="1" applyNumberFormat="1" applyFont="1" applyFill="1" applyBorder="1" applyAlignment="1">
      <alignment horizontal="center"/>
    </xf>
    <xf numFmtId="2" fontId="7" fillId="0" borderId="111" xfId="1" applyNumberFormat="1" applyBorder="1" applyAlignment="1">
      <alignment horizontal="center"/>
    </xf>
    <xf numFmtId="0" fontId="1" fillId="2" borderId="112" xfId="2" applyFont="1" applyFill="1" applyBorder="1" applyAlignment="1">
      <alignment horizontal="center" vertical="center" wrapText="1"/>
    </xf>
    <xf numFmtId="2" fontId="4" fillId="17" borderId="111" xfId="0" applyNumberFormat="1" applyFont="1" applyFill="1" applyBorder="1" applyAlignment="1">
      <alignment horizontal="center"/>
    </xf>
    <xf numFmtId="0" fontId="0" fillId="0" borderId="112" xfId="0" applyBorder="1" applyAlignment="1">
      <alignment horizontal="center"/>
    </xf>
    <xf numFmtId="2" fontId="6" fillId="23" borderId="111" xfId="0" applyNumberFormat="1" applyFont="1" applyFill="1" applyBorder="1" applyAlignment="1">
      <alignment horizontal="center"/>
    </xf>
    <xf numFmtId="0" fontId="1" fillId="0" borderId="112" xfId="0" applyFont="1" applyBorder="1" applyAlignment="1">
      <alignment horizontal="center"/>
    </xf>
    <xf numFmtId="2" fontId="4" fillId="20" borderId="111" xfId="0" applyNumberFormat="1" applyFont="1" applyFill="1" applyBorder="1" applyAlignment="1">
      <alignment horizontal="center"/>
    </xf>
    <xf numFmtId="0" fontId="0" fillId="0" borderId="80" xfId="0" applyBorder="1"/>
    <xf numFmtId="2" fontId="28" fillId="3" borderId="93" xfId="0" applyNumberFormat="1" applyFont="1" applyFill="1" applyBorder="1" applyAlignment="1">
      <alignment horizontal="left" vertical="center"/>
    </xf>
    <xf numFmtId="2" fontId="2" fillId="0" borderId="36" xfId="0" applyNumberFormat="1" applyFont="1" applyBorder="1" applyAlignment="1">
      <alignment horizontal="left"/>
    </xf>
    <xf numFmtId="2" fontId="18" fillId="0" borderId="23" xfId="2" applyNumberFormat="1" applyFont="1" applyFill="1" applyBorder="1" applyAlignment="1">
      <alignment horizontal="center"/>
    </xf>
    <xf numFmtId="2" fontId="18" fillId="0" borderId="49" xfId="2" applyNumberFormat="1" applyFont="1" applyFill="1" applyBorder="1" applyAlignment="1">
      <alignment horizontal="center"/>
    </xf>
    <xf numFmtId="166" fontId="16" fillId="0" borderId="23" xfId="0" applyNumberFormat="1" applyFont="1" applyBorder="1"/>
    <xf numFmtId="2" fontId="16" fillId="0" borderId="24" xfId="0" applyNumberFormat="1" applyFont="1" applyBorder="1"/>
    <xf numFmtId="0" fontId="28" fillId="2" borderId="36" xfId="0" applyFont="1" applyFill="1" applyBorder="1" applyAlignment="1">
      <alignment horizontal="center" wrapText="1"/>
    </xf>
    <xf numFmtId="2" fontId="15" fillId="0" borderId="86" xfId="0" applyNumberFormat="1" applyFont="1" applyBorder="1"/>
    <xf numFmtId="0" fontId="15" fillId="0" borderId="87" xfId="0" applyFont="1" applyBorder="1"/>
    <xf numFmtId="0" fontId="15" fillId="0" borderId="88" xfId="0" applyFont="1" applyBorder="1"/>
    <xf numFmtId="2" fontId="29" fillId="2" borderId="25" xfId="0" applyNumberFormat="1" applyFont="1" applyFill="1" applyBorder="1" applyAlignment="1">
      <alignment horizontal="center" wrapText="1"/>
    </xf>
    <xf numFmtId="1" fontId="28" fillId="2" borderId="36" xfId="0" applyNumberFormat="1" applyFont="1" applyFill="1" applyBorder="1" applyAlignment="1">
      <alignment horizontal="center" wrapText="1"/>
    </xf>
    <xf numFmtId="2" fontId="15" fillId="0" borderId="87" xfId="0" applyNumberFormat="1" applyFont="1" applyBorder="1"/>
    <xf numFmtId="2" fontId="15" fillId="0" borderId="88" xfId="0" applyNumberFormat="1" applyFont="1" applyBorder="1"/>
    <xf numFmtId="2" fontId="29" fillId="2" borderId="31" xfId="0" applyNumberFormat="1" applyFont="1" applyFill="1" applyBorder="1" applyAlignment="1">
      <alignment horizontal="center" wrapText="1"/>
    </xf>
    <xf numFmtId="2" fontId="29" fillId="0" borderId="25" xfId="1" applyNumberFormat="1" applyFont="1" applyBorder="1" applyAlignment="1">
      <alignment horizontal="right"/>
    </xf>
    <xf numFmtId="2" fontId="29" fillId="0" borderId="31" xfId="1" applyNumberFormat="1" applyFont="1" applyBorder="1" applyAlignment="1">
      <alignment horizontal="right"/>
    </xf>
    <xf numFmtId="0" fontId="15" fillId="2" borderId="35" xfId="2" applyFont="1" applyFill="1" applyBorder="1" applyAlignment="1">
      <alignment horizontal="center" vertical="center"/>
    </xf>
    <xf numFmtId="0" fontId="15" fillId="2" borderId="36" xfId="2" applyFont="1" applyFill="1" applyBorder="1" applyAlignment="1">
      <alignment horizontal="center" vertical="center"/>
    </xf>
    <xf numFmtId="2" fontId="5" fillId="0" borderId="38" xfId="0" applyNumberFormat="1" applyFont="1" applyBorder="1" applyAlignment="1">
      <alignment horizontal="center" vertical="center"/>
    </xf>
    <xf numFmtId="0" fontId="15" fillId="2" borderId="35" xfId="2" applyFont="1" applyFill="1" applyBorder="1" applyAlignment="1">
      <alignment horizontal="center"/>
    </xf>
    <xf numFmtId="0" fontId="15" fillId="2" borderId="36" xfId="2" applyFont="1" applyFill="1" applyBorder="1" applyAlignment="1">
      <alignment horizontal="center"/>
    </xf>
    <xf numFmtId="2" fontId="9" fillId="2" borderId="37" xfId="2" applyNumberFormat="1" applyFont="1" applyFill="1" applyBorder="1" applyAlignment="1">
      <alignment horizontal="center"/>
    </xf>
    <xf numFmtId="0" fontId="15" fillId="0" borderId="35" xfId="0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9" fillId="0" borderId="34" xfId="0" applyFont="1" applyBorder="1"/>
    <xf numFmtId="0" fontId="1" fillId="0" borderId="75" xfId="20" applyBorder="1"/>
    <xf numFmtId="2" fontId="1" fillId="0" borderId="75" xfId="20" applyNumberFormat="1" applyBorder="1"/>
    <xf numFmtId="0" fontId="0" fillId="0" borderId="40" xfId="0" applyBorder="1" applyAlignment="1">
      <alignment horizontal="center"/>
    </xf>
    <xf numFmtId="0" fontId="0" fillId="0" borderId="6" xfId="0" applyBorder="1" applyAlignment="1">
      <alignment horizontal="right"/>
    </xf>
    <xf numFmtId="0" fontId="0" fillId="0" borderId="41" xfId="0" applyBorder="1" applyAlignment="1">
      <alignment horizontal="center"/>
    </xf>
    <xf numFmtId="2" fontId="6" fillId="6" borderId="31" xfId="0" applyNumberFormat="1" applyFont="1" applyFill="1" applyBorder="1" applyAlignment="1">
      <alignment horizontal="center"/>
    </xf>
    <xf numFmtId="0" fontId="4" fillId="0" borderId="9" xfId="0" applyFont="1" applyBorder="1"/>
    <xf numFmtId="0" fontId="1" fillId="0" borderId="40" xfId="0" applyFont="1" applyBorder="1" applyAlignment="1">
      <alignment horizontal="center"/>
    </xf>
    <xf numFmtId="2" fontId="4" fillId="23" borderId="31" xfId="0" applyNumberFormat="1" applyFont="1" applyFill="1" applyBorder="1" applyAlignment="1">
      <alignment horizontal="center"/>
    </xf>
    <xf numFmtId="2" fontId="4" fillId="6" borderId="56" xfId="0" applyNumberFormat="1" applyFont="1" applyFill="1" applyBorder="1" applyAlignment="1">
      <alignment horizontal="center" vertical="center"/>
    </xf>
    <xf numFmtId="2" fontId="4" fillId="6" borderId="24" xfId="0" applyNumberFormat="1" applyFont="1" applyFill="1" applyBorder="1" applyAlignment="1">
      <alignment horizontal="center" vertical="center"/>
    </xf>
    <xf numFmtId="2" fontId="4" fillId="23" borderId="30" xfId="0" applyNumberFormat="1" applyFont="1" applyFill="1" applyBorder="1" applyAlignment="1">
      <alignment horizontal="center"/>
    </xf>
    <xf numFmtId="2" fontId="4" fillId="6" borderId="56" xfId="0" applyNumberFormat="1" applyFont="1" applyFill="1" applyBorder="1" applyAlignment="1">
      <alignment horizontal="center"/>
    </xf>
    <xf numFmtId="2" fontId="4" fillId="6" borderId="111" xfId="0" applyNumberFormat="1" applyFont="1" applyFill="1" applyBorder="1" applyAlignment="1">
      <alignment horizontal="center"/>
    </xf>
    <xf numFmtId="2" fontId="4" fillId="23" borderId="111" xfId="0" applyNumberFormat="1" applyFont="1" applyFill="1" applyBorder="1" applyAlignment="1">
      <alignment horizontal="center"/>
    </xf>
    <xf numFmtId="2" fontId="4" fillId="6" borderId="31" xfId="0" applyNumberFormat="1" applyFont="1" applyFill="1" applyBorder="1" applyAlignment="1">
      <alignment horizontal="center"/>
    </xf>
    <xf numFmtId="2" fontId="4" fillId="6" borderId="28" xfId="0" applyNumberFormat="1" applyFont="1" applyFill="1" applyBorder="1" applyAlignment="1">
      <alignment horizontal="center" vertical="center"/>
    </xf>
    <xf numFmtId="2" fontId="4" fillId="6" borderId="25" xfId="0" applyNumberFormat="1" applyFont="1" applyFill="1" applyBorder="1" applyAlignment="1">
      <alignment horizontal="center" vertical="center"/>
    </xf>
    <xf numFmtId="2" fontId="4" fillId="6" borderId="97" xfId="0" applyNumberFormat="1" applyFont="1" applyFill="1" applyBorder="1" applyAlignment="1">
      <alignment horizontal="center" vertical="center"/>
    </xf>
    <xf numFmtId="2" fontId="4" fillId="6" borderId="31" xfId="0" applyNumberFormat="1" applyFont="1" applyFill="1" applyBorder="1" applyAlignment="1">
      <alignment horizontal="center" vertical="center"/>
    </xf>
    <xf numFmtId="2" fontId="4" fillId="23" borderId="30" xfId="0" applyNumberFormat="1" applyFont="1" applyFill="1" applyBorder="1" applyAlignment="1">
      <alignment horizontal="center" vertical="center"/>
    </xf>
    <xf numFmtId="2" fontId="4" fillId="6" borderId="8" xfId="0" applyNumberFormat="1" applyFont="1" applyFill="1" applyBorder="1" applyAlignment="1">
      <alignment horizontal="center" vertical="center"/>
    </xf>
    <xf numFmtId="2" fontId="4" fillId="6" borderId="26" xfId="0" applyNumberFormat="1" applyFont="1" applyFill="1" applyBorder="1" applyAlignment="1">
      <alignment horizontal="center" vertical="center"/>
    </xf>
    <xf numFmtId="0" fontId="4" fillId="0" borderId="90" xfId="0" applyFont="1" applyBorder="1" applyAlignment="1">
      <alignment horizontal="center"/>
    </xf>
    <xf numFmtId="0" fontId="4" fillId="0" borderId="106" xfId="0" applyFont="1" applyBorder="1" applyAlignment="1">
      <alignment horizontal="center"/>
    </xf>
    <xf numFmtId="0" fontId="4" fillId="0" borderId="107" xfId="0" applyFont="1" applyBorder="1" applyAlignment="1">
      <alignment horizontal="center"/>
    </xf>
    <xf numFmtId="1" fontId="1" fillId="2" borderId="98" xfId="2" applyNumberFormat="1" applyFont="1" applyFill="1" applyBorder="1" applyAlignment="1">
      <alignment horizontal="center" vertical="center"/>
    </xf>
    <xf numFmtId="1" fontId="1" fillId="2" borderId="13" xfId="2" applyNumberFormat="1" applyFont="1" applyFill="1" applyBorder="1" applyAlignment="1">
      <alignment horizontal="center" vertical="center"/>
    </xf>
    <xf numFmtId="1" fontId="1" fillId="2" borderId="7" xfId="2" applyNumberFormat="1" applyFont="1" applyFill="1" applyBorder="1" applyAlignment="1">
      <alignment horizontal="center" vertical="center"/>
    </xf>
    <xf numFmtId="1" fontId="4" fillId="0" borderId="101" xfId="0" applyNumberFormat="1" applyFont="1" applyBorder="1" applyAlignment="1">
      <alignment horizontal="center"/>
    </xf>
    <xf numFmtId="1" fontId="4" fillId="3" borderId="50" xfId="0" applyNumberFormat="1" applyFont="1" applyFill="1" applyBorder="1" applyAlignment="1">
      <alignment horizontal="center" vertical="center"/>
    </xf>
    <xf numFmtId="1" fontId="4" fillId="0" borderId="102" xfId="0" applyNumberFormat="1" applyFont="1" applyBorder="1" applyAlignment="1">
      <alignment horizontal="center"/>
    </xf>
    <xf numFmtId="1" fontId="4" fillId="3" borderId="49" xfId="0" applyNumberFormat="1" applyFont="1" applyFill="1" applyBorder="1" applyAlignment="1">
      <alignment horizontal="center" vertical="center"/>
    </xf>
    <xf numFmtId="1" fontId="18" fillId="2" borderId="7" xfId="2" applyNumberFormat="1" applyFont="1" applyFill="1" applyBorder="1" applyAlignment="1">
      <alignment horizontal="center" vertical="center"/>
    </xf>
    <xf numFmtId="1" fontId="4" fillId="0" borderId="105" xfId="0" applyNumberFormat="1" applyFont="1" applyBorder="1" applyAlignment="1">
      <alignment horizontal="center"/>
    </xf>
    <xf numFmtId="1" fontId="1" fillId="2" borderId="98" xfId="2" applyNumberFormat="1" applyFont="1" applyFill="1" applyBorder="1" applyAlignment="1">
      <alignment horizontal="center"/>
    </xf>
    <xf numFmtId="1" fontId="1" fillId="2" borderId="7" xfId="2" applyNumberFormat="1" applyFont="1" applyFill="1" applyBorder="1" applyAlignment="1">
      <alignment horizontal="center"/>
    </xf>
    <xf numFmtId="1" fontId="1" fillId="2" borderId="11" xfId="2" applyNumberFormat="1" applyFont="1" applyFill="1" applyBorder="1" applyAlignment="1">
      <alignment horizontal="center"/>
    </xf>
    <xf numFmtId="1" fontId="1" fillId="2" borderId="11" xfId="2" applyNumberFormat="1" applyFont="1" applyFill="1" applyBorder="1" applyAlignment="1">
      <alignment horizontal="center" vertical="center"/>
    </xf>
    <xf numFmtId="1" fontId="19" fillId="2" borderId="7" xfId="2" applyNumberFormat="1" applyFont="1" applyFill="1" applyBorder="1" applyAlignment="1">
      <alignment horizontal="center" vertical="center"/>
    </xf>
    <xf numFmtId="1" fontId="18" fillId="2" borderId="7" xfId="3" applyNumberFormat="1" applyFont="1" applyFill="1" applyBorder="1" applyAlignment="1">
      <alignment horizontal="center" vertical="center"/>
    </xf>
    <xf numFmtId="1" fontId="4" fillId="2" borderId="112" xfId="6" applyNumberFormat="1" applyFont="1" applyFill="1" applyBorder="1" applyAlignment="1">
      <alignment horizontal="center" vertical="center"/>
    </xf>
    <xf numFmtId="1" fontId="4" fillId="3" borderId="51" xfId="0" applyNumberFormat="1" applyFont="1" applyFill="1" applyBorder="1" applyAlignment="1">
      <alignment horizontal="center"/>
    </xf>
    <xf numFmtId="1" fontId="4" fillId="3" borderId="49" xfId="0" applyNumberFormat="1" applyFont="1" applyFill="1" applyBorder="1" applyAlignment="1">
      <alignment horizontal="center"/>
    </xf>
    <xf numFmtId="1" fontId="4" fillId="3" borderId="51" xfId="0" applyNumberFormat="1" applyFont="1" applyFill="1" applyBorder="1" applyAlignment="1">
      <alignment horizontal="center" vertical="center"/>
    </xf>
    <xf numFmtId="1" fontId="4" fillId="0" borderId="110" xfId="0" applyNumberFormat="1" applyFont="1" applyBorder="1" applyAlignment="1">
      <alignment horizontal="center"/>
    </xf>
    <xf numFmtId="1" fontId="4" fillId="0" borderId="124" xfId="0" applyNumberFormat="1" applyFont="1" applyBorder="1" applyAlignment="1">
      <alignment horizontal="center"/>
    </xf>
    <xf numFmtId="1" fontId="4" fillId="3" borderId="103" xfId="0" applyNumberFormat="1" applyFont="1" applyFill="1" applyBorder="1" applyAlignment="1">
      <alignment horizontal="center" vertical="center"/>
    </xf>
    <xf numFmtId="1" fontId="4" fillId="0" borderId="117" xfId="0" applyNumberFormat="1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0" fontId="4" fillId="0" borderId="78" xfId="0" applyFont="1" applyBorder="1" applyAlignment="1">
      <alignment horizontal="center"/>
    </xf>
    <xf numFmtId="0" fontId="4" fillId="0" borderId="109" xfId="0" applyFont="1" applyBorder="1" applyAlignment="1">
      <alignment horizontal="center"/>
    </xf>
    <xf numFmtId="0" fontId="4" fillId="0" borderId="123" xfId="0" applyFont="1" applyBorder="1" applyAlignment="1">
      <alignment horizontal="center"/>
    </xf>
    <xf numFmtId="0" fontId="4" fillId="0" borderId="118" xfId="0" applyFont="1" applyBorder="1" applyAlignment="1">
      <alignment horizontal="center"/>
    </xf>
    <xf numFmtId="0" fontId="4" fillId="0" borderId="104" xfId="0" applyFont="1" applyBorder="1" applyAlignment="1">
      <alignment horizontal="center"/>
    </xf>
    <xf numFmtId="1" fontId="1" fillId="2" borderId="13" xfId="2" applyNumberFormat="1" applyFont="1" applyFill="1" applyBorder="1" applyAlignment="1">
      <alignment horizontal="center" wrapText="1"/>
    </xf>
    <xf numFmtId="1" fontId="1" fillId="0" borderId="13" xfId="2" applyNumberFormat="1" applyFont="1" applyFill="1" applyBorder="1" applyAlignment="1">
      <alignment horizontal="center"/>
    </xf>
    <xf numFmtId="1" fontId="1" fillId="0" borderId="14" xfId="2" applyNumberFormat="1" applyFont="1" applyFill="1" applyBorder="1" applyAlignment="1">
      <alignment horizontal="center"/>
    </xf>
    <xf numFmtId="1" fontId="1" fillId="2" borderId="7" xfId="2" applyNumberFormat="1" applyFont="1" applyFill="1" applyBorder="1" applyAlignment="1">
      <alignment horizontal="center" wrapText="1"/>
    </xf>
    <xf numFmtId="1" fontId="1" fillId="0" borderId="7" xfId="2" applyNumberFormat="1" applyFont="1" applyFill="1" applyBorder="1" applyAlignment="1">
      <alignment horizontal="center"/>
    </xf>
    <xf numFmtId="1" fontId="4" fillId="0" borderId="75" xfId="0" applyNumberFormat="1" applyFont="1" applyBorder="1" applyAlignment="1">
      <alignment horizontal="center"/>
    </xf>
    <xf numFmtId="1" fontId="4" fillId="3" borderId="13" xfId="0" applyNumberFormat="1" applyFont="1" applyFill="1" applyBorder="1" applyAlignment="1">
      <alignment horizontal="center" wrapText="1"/>
    </xf>
    <xf numFmtId="1" fontId="4" fillId="0" borderId="115" xfId="0" applyNumberFormat="1" applyFont="1" applyBorder="1" applyAlignment="1">
      <alignment horizontal="center"/>
    </xf>
    <xf numFmtId="1" fontId="4" fillId="0" borderId="116" xfId="0" applyNumberFormat="1" applyFont="1" applyBorder="1" applyAlignment="1">
      <alignment horizontal="center"/>
    </xf>
    <xf numFmtId="1" fontId="1" fillId="2" borderId="17" xfId="2" applyNumberFormat="1" applyFont="1" applyFill="1" applyBorder="1" applyAlignment="1">
      <alignment horizontal="center" wrapText="1"/>
    </xf>
    <xf numFmtId="1" fontId="1" fillId="2" borderId="112" xfId="2" applyNumberFormat="1" applyFont="1" applyFill="1" applyBorder="1" applyAlignment="1">
      <alignment horizontal="center"/>
    </xf>
    <xf numFmtId="1" fontId="1" fillId="2" borderId="23" xfId="2" applyNumberFormat="1" applyFont="1" applyFill="1" applyBorder="1" applyAlignment="1">
      <alignment horizontal="center" wrapText="1"/>
    </xf>
    <xf numFmtId="1" fontId="1" fillId="0" borderId="7" xfId="2" applyNumberFormat="1" applyFont="1" applyBorder="1" applyAlignment="1">
      <alignment horizontal="center"/>
    </xf>
    <xf numFmtId="1" fontId="1" fillId="2" borderId="19" xfId="2" applyNumberFormat="1" applyFont="1" applyFill="1" applyBorder="1" applyAlignment="1">
      <alignment horizontal="center" wrapText="1"/>
    </xf>
    <xf numFmtId="1" fontId="1" fillId="0" borderId="11" xfId="2" applyNumberFormat="1" applyFont="1" applyBorder="1" applyAlignment="1">
      <alignment horizontal="center"/>
    </xf>
    <xf numFmtId="1" fontId="1" fillId="0" borderId="11" xfId="2" applyNumberFormat="1" applyFont="1" applyFill="1" applyBorder="1" applyAlignment="1">
      <alignment horizontal="center"/>
    </xf>
    <xf numFmtId="1" fontId="19" fillId="0" borderId="7" xfId="2" applyNumberFormat="1" applyFont="1" applyFill="1" applyBorder="1" applyAlignment="1">
      <alignment horizontal="center"/>
    </xf>
    <xf numFmtId="1" fontId="18" fillId="0" borderId="7" xfId="3" applyNumberFormat="1" applyFont="1" applyFill="1" applyBorder="1" applyAlignment="1">
      <alignment horizontal="center"/>
    </xf>
    <xf numFmtId="1" fontId="1" fillId="2" borderId="29" xfId="2" applyNumberFormat="1" applyFont="1" applyFill="1" applyBorder="1" applyAlignment="1">
      <alignment horizontal="center" wrapText="1"/>
    </xf>
    <xf numFmtId="1" fontId="1" fillId="2" borderId="112" xfId="2" applyNumberFormat="1" applyFont="1" applyFill="1" applyBorder="1" applyAlignment="1">
      <alignment horizontal="center" wrapText="1"/>
    </xf>
    <xf numFmtId="1" fontId="4" fillId="0" borderId="112" xfId="6" applyNumberFormat="1" applyFont="1" applyFill="1" applyBorder="1" applyAlignment="1">
      <alignment horizontal="center"/>
    </xf>
    <xf numFmtId="1" fontId="4" fillId="0" borderId="90" xfId="0" applyNumberFormat="1" applyFont="1" applyBorder="1" applyAlignment="1">
      <alignment horizontal="center"/>
    </xf>
    <xf numFmtId="1" fontId="4" fillId="0" borderId="49" xfId="0" applyNumberFormat="1" applyFont="1" applyBorder="1" applyAlignment="1">
      <alignment horizontal="center"/>
    </xf>
    <xf numFmtId="1" fontId="4" fillId="0" borderId="106" xfId="0" applyNumberFormat="1" applyFont="1" applyBorder="1" applyAlignment="1">
      <alignment horizontal="center"/>
    </xf>
    <xf numFmtId="1" fontId="4" fillId="0" borderId="51" xfId="0" applyNumberFormat="1" applyFont="1" applyBorder="1" applyAlignment="1">
      <alignment horizontal="center"/>
    </xf>
    <xf numFmtId="1" fontId="4" fillId="0" borderId="109" xfId="0" applyNumberFormat="1" applyFont="1" applyBorder="1" applyAlignment="1">
      <alignment horizontal="center"/>
    </xf>
    <xf numFmtId="1" fontId="4" fillId="0" borderId="78" xfId="0" applyNumberFormat="1" applyFont="1" applyBorder="1" applyAlignment="1">
      <alignment horizontal="center"/>
    </xf>
    <xf numFmtId="1" fontId="4" fillId="0" borderId="125" xfId="0" applyNumberFormat="1" applyFont="1" applyBorder="1" applyAlignment="1">
      <alignment horizontal="center"/>
    </xf>
    <xf numFmtId="1" fontId="4" fillId="0" borderId="113" xfId="0" applyNumberFormat="1" applyFont="1" applyBorder="1" applyAlignment="1">
      <alignment horizontal="center"/>
    </xf>
    <xf numFmtId="1" fontId="4" fillId="0" borderId="114" xfId="0" applyNumberFormat="1" applyFont="1" applyBorder="1" applyAlignment="1">
      <alignment horizontal="center"/>
    </xf>
    <xf numFmtId="1" fontId="4" fillId="3" borderId="29" xfId="0" applyNumberFormat="1" applyFont="1" applyFill="1" applyBorder="1" applyAlignment="1">
      <alignment horizontal="center" wrapText="1"/>
    </xf>
    <xf numFmtId="1" fontId="4" fillId="3" borderId="9" xfId="0" applyNumberFormat="1" applyFont="1" applyFill="1" applyBorder="1" applyAlignment="1">
      <alignment horizontal="center" wrapText="1"/>
    </xf>
    <xf numFmtId="1" fontId="4" fillId="0" borderId="21" xfId="0" applyNumberFormat="1" applyFont="1" applyBorder="1" applyAlignment="1">
      <alignment horizontal="center"/>
    </xf>
    <xf numFmtId="2" fontId="0" fillId="2" borderId="8" xfId="0" applyNumberFormat="1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2" borderId="43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2" fontId="0" fillId="2" borderId="100" xfId="0" applyNumberFormat="1" applyFill="1" applyBorder="1" applyAlignment="1">
      <alignment horizontal="center"/>
    </xf>
    <xf numFmtId="2" fontId="0" fillId="2" borderId="41" xfId="0" applyNumberFormat="1" applyFill="1" applyBorder="1" applyAlignment="1">
      <alignment horizontal="center"/>
    </xf>
    <xf numFmtId="2" fontId="0" fillId="2" borderId="26" xfId="0" applyNumberFormat="1" applyFill="1" applyBorder="1" applyAlignment="1">
      <alignment horizontal="center"/>
    </xf>
    <xf numFmtId="2" fontId="1" fillId="2" borderId="7" xfId="2" applyNumberFormat="1" applyFont="1" applyFill="1" applyBorder="1" applyAlignment="1" applyProtection="1">
      <alignment horizontal="center" vertical="center" wrapText="1"/>
      <protection locked="0"/>
    </xf>
    <xf numFmtId="2" fontId="7" fillId="0" borderId="7" xfId="1" applyNumberFormat="1" applyBorder="1" applyAlignment="1">
      <alignment horizontal="center" wrapText="1"/>
    </xf>
    <xf numFmtId="2" fontId="1" fillId="2" borderId="7" xfId="2" applyNumberFormat="1" applyFont="1" applyFill="1" applyBorder="1" applyAlignment="1" applyProtection="1">
      <alignment horizontal="center" vertical="center"/>
      <protection locked="0"/>
    </xf>
    <xf numFmtId="2" fontId="7" fillId="0" borderId="16" xfId="1" applyNumberFormat="1" applyBorder="1" applyAlignment="1">
      <alignment horizontal="center" wrapText="1"/>
    </xf>
    <xf numFmtId="2" fontId="30" fillId="2" borderId="45" xfId="1" applyNumberFormat="1" applyFont="1" applyFill="1" applyBorder="1"/>
    <xf numFmtId="0" fontId="30" fillId="2" borderId="45" xfId="1" applyFont="1" applyFill="1" applyBorder="1"/>
    <xf numFmtId="2" fontId="0" fillId="0" borderId="6" xfId="1" applyNumberFormat="1" applyFont="1" applyFill="1" applyBorder="1" applyAlignment="1">
      <alignment horizontal="center"/>
    </xf>
    <xf numFmtId="2" fontId="7" fillId="0" borderId="6" xfId="1" applyNumberFormat="1" applyFill="1" applyBorder="1" applyAlignment="1">
      <alignment horizontal="center"/>
    </xf>
    <xf numFmtId="2" fontId="4" fillId="0" borderId="29" xfId="1" applyNumberFormat="1" applyFont="1" applyFill="1" applyBorder="1" applyAlignment="1">
      <alignment horizontal="center"/>
    </xf>
    <xf numFmtId="2" fontId="4" fillId="0" borderId="6" xfId="1" applyNumberFormat="1" applyFont="1" applyFill="1" applyBorder="1" applyAlignment="1">
      <alignment horizontal="center"/>
    </xf>
    <xf numFmtId="166" fontId="22" fillId="0" borderId="50" xfId="0" applyNumberFormat="1" applyFont="1" applyBorder="1" applyAlignment="1">
      <alignment horizontal="left"/>
    </xf>
    <xf numFmtId="166" fontId="22" fillId="0" borderId="16" xfId="0" applyNumberFormat="1" applyFont="1" applyBorder="1" applyAlignment="1">
      <alignment horizontal="left"/>
    </xf>
    <xf numFmtId="2" fontId="22" fillId="0" borderId="16" xfId="0" applyNumberFormat="1" applyFont="1" applyBorder="1" applyAlignment="1">
      <alignment horizontal="left"/>
    </xf>
    <xf numFmtId="166" fontId="22" fillId="0" borderId="51" xfId="0" applyNumberFormat="1" applyFont="1" applyBorder="1" applyAlignment="1">
      <alignment horizontal="left"/>
    </xf>
    <xf numFmtId="166" fontId="22" fillId="0" borderId="13" xfId="0" applyNumberFormat="1" applyFont="1" applyBorder="1" applyAlignment="1">
      <alignment horizontal="left"/>
    </xf>
    <xf numFmtId="2" fontId="22" fillId="0" borderId="13" xfId="0" applyNumberFormat="1" applyFont="1" applyBorder="1" applyAlignment="1">
      <alignment horizontal="left"/>
    </xf>
    <xf numFmtId="166" fontId="22" fillId="0" borderId="35" xfId="0" applyNumberFormat="1" applyFont="1" applyBorder="1" applyAlignment="1">
      <alignment horizontal="left"/>
    </xf>
    <xf numFmtId="166" fontId="22" fillId="0" borderId="36" xfId="0" applyNumberFormat="1" applyFont="1" applyBorder="1" applyAlignment="1">
      <alignment horizontal="left"/>
    </xf>
    <xf numFmtId="2" fontId="22" fillId="0" borderId="37" xfId="0" applyNumberFormat="1" applyFont="1" applyBorder="1" applyAlignment="1">
      <alignment horizontal="left"/>
    </xf>
    <xf numFmtId="0" fontId="3" fillId="24" borderId="0" xfId="0" applyFont="1" applyFill="1" applyAlignment="1">
      <alignment horizontal="center"/>
    </xf>
    <xf numFmtId="0" fontId="3" fillId="23" borderId="0" xfId="0" applyFont="1" applyFill="1" applyAlignment="1">
      <alignment horizontal="center"/>
    </xf>
    <xf numFmtId="0" fontId="3" fillId="23" borderId="0" xfId="1" applyFont="1" applyFill="1" applyAlignment="1">
      <alignment horizontal="center"/>
    </xf>
    <xf numFmtId="0" fontId="3" fillId="24" borderId="0" xfId="1" applyFont="1" applyFill="1" applyAlignment="1">
      <alignment horizontal="center"/>
    </xf>
    <xf numFmtId="0" fontId="1" fillId="0" borderId="6" xfId="0" applyFont="1" applyBorder="1" applyAlignment="1">
      <alignment horizontal="right"/>
    </xf>
    <xf numFmtId="0" fontId="7" fillId="0" borderId="17" xfId="1" applyBorder="1"/>
    <xf numFmtId="0" fontId="1" fillId="0" borderId="112" xfId="2" applyFont="1" applyBorder="1" applyAlignment="1">
      <alignment horizontal="center"/>
    </xf>
    <xf numFmtId="0" fontId="4" fillId="3" borderId="111" xfId="0" applyFont="1" applyFill="1" applyBorder="1" applyAlignment="1">
      <alignment wrapText="1"/>
    </xf>
    <xf numFmtId="0" fontId="4" fillId="3" borderId="24" xfId="0" applyFont="1" applyFill="1" applyBorder="1" applyAlignment="1">
      <alignment wrapText="1"/>
    </xf>
    <xf numFmtId="0" fontId="4" fillId="3" borderId="28" xfId="0" applyFont="1" applyFill="1" applyBorder="1" applyAlignment="1">
      <alignment wrapText="1"/>
    </xf>
    <xf numFmtId="0" fontId="4" fillId="3" borderId="66" xfId="0" applyFont="1" applyFill="1" applyBorder="1" applyAlignment="1">
      <alignment wrapText="1"/>
    </xf>
    <xf numFmtId="2" fontId="3" fillId="17" borderId="7" xfId="0" applyNumberFormat="1" applyFont="1" applyFill="1" applyBorder="1" applyAlignment="1">
      <alignment horizontal="right"/>
    </xf>
    <xf numFmtId="0" fontId="4" fillId="0" borderId="17" xfId="0" applyFont="1" applyBorder="1" applyAlignment="1">
      <alignment horizontal="right"/>
    </xf>
    <xf numFmtId="0" fontId="1" fillId="0" borderId="98" xfId="0" applyFont="1" applyBorder="1" applyAlignment="1">
      <alignment horizontal="right"/>
    </xf>
    <xf numFmtId="2" fontId="4" fillId="23" borderId="97" xfId="0" applyNumberFormat="1" applyFont="1" applyFill="1" applyBorder="1" applyAlignment="1">
      <alignment horizontal="right"/>
    </xf>
    <xf numFmtId="0" fontId="4" fillId="0" borderId="23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2" fontId="4" fillId="23" borderId="24" xfId="0" applyNumberFormat="1" applyFont="1" applyFill="1" applyBorder="1" applyAlignment="1">
      <alignment horizontal="right"/>
    </xf>
    <xf numFmtId="0" fontId="4" fillId="0" borderId="29" xfId="0" applyFont="1" applyBorder="1" applyAlignment="1">
      <alignment horizontal="right"/>
    </xf>
    <xf numFmtId="2" fontId="4" fillId="20" borderId="24" xfId="0" applyNumberFormat="1" applyFont="1" applyFill="1" applyBorder="1" applyAlignment="1">
      <alignment horizontal="right"/>
    </xf>
    <xf numFmtId="0" fontId="1" fillId="0" borderId="13" xfId="0" applyFont="1" applyBorder="1" applyAlignment="1">
      <alignment horizontal="right"/>
    </xf>
    <xf numFmtId="2" fontId="4" fillId="27" borderId="24" xfId="0" applyNumberFormat="1" applyFont="1" applyFill="1" applyBorder="1" applyAlignment="1">
      <alignment horizontal="right"/>
    </xf>
    <xf numFmtId="2" fontId="1" fillId="0" borderId="24" xfId="0" applyNumberFormat="1" applyFont="1" applyFill="1" applyBorder="1" applyAlignment="1">
      <alignment horizontal="right"/>
    </xf>
    <xf numFmtId="0" fontId="1" fillId="0" borderId="23" xfId="0" applyFont="1" applyBorder="1" applyAlignment="1">
      <alignment horizontal="right"/>
    </xf>
    <xf numFmtId="2" fontId="22" fillId="0" borderId="33" xfId="0" applyNumberFormat="1" applyFont="1" applyBorder="1" applyAlignment="1">
      <alignment horizontal="left"/>
    </xf>
    <xf numFmtId="2" fontId="16" fillId="0" borderId="33" xfId="0" applyNumberFormat="1" applyFont="1" applyBorder="1"/>
    <xf numFmtId="2" fontId="16" fillId="0" borderId="0" xfId="0" applyNumberFormat="1" applyFont="1" applyBorder="1"/>
    <xf numFmtId="2" fontId="16" fillId="0" borderId="44" xfId="0" applyNumberFormat="1" applyFont="1" applyBorder="1"/>
    <xf numFmtId="2" fontId="16" fillId="0" borderId="45" xfId="0" applyNumberFormat="1" applyFont="1" applyBorder="1"/>
    <xf numFmtId="2" fontId="16" fillId="0" borderId="67" xfId="0" applyNumberFormat="1" applyFont="1" applyBorder="1"/>
    <xf numFmtId="0" fontId="7" fillId="0" borderId="32" xfId="1" applyBorder="1" applyAlignment="1">
      <alignment horizontal="center"/>
    </xf>
    <xf numFmtId="0" fontId="7" fillId="0" borderId="33" xfId="1" applyBorder="1" applyAlignment="1">
      <alignment horizontal="center"/>
    </xf>
    <xf numFmtId="0" fontId="7" fillId="0" borderId="34" xfId="1" applyBorder="1" applyAlignment="1">
      <alignment horizontal="center"/>
    </xf>
    <xf numFmtId="0" fontId="2" fillId="0" borderId="32" xfId="1" applyFont="1" applyBorder="1" applyAlignment="1">
      <alignment horizontal="center"/>
    </xf>
    <xf numFmtId="0" fontId="2" fillId="0" borderId="33" xfId="1" applyFont="1" applyBorder="1" applyAlignment="1">
      <alignment horizontal="center"/>
    </xf>
    <xf numFmtId="0" fontId="2" fillId="0" borderId="34" xfId="1" applyFont="1" applyBorder="1" applyAlignment="1">
      <alignment horizontal="center"/>
    </xf>
    <xf numFmtId="0" fontId="17" fillId="0" borderId="57" xfId="1" applyFont="1" applyBorder="1" applyAlignment="1">
      <alignment horizontal="center" vertical="center" wrapText="1"/>
    </xf>
    <xf numFmtId="0" fontId="17" fillId="0" borderId="52" xfId="1" applyFont="1" applyBorder="1" applyAlignment="1">
      <alignment horizontal="center" vertical="center" wrapText="1"/>
    </xf>
    <xf numFmtId="0" fontId="17" fillId="0" borderId="32" xfId="1" applyFont="1" applyBorder="1" applyAlignment="1">
      <alignment horizontal="center" vertical="center"/>
    </xf>
    <xf numFmtId="0" fontId="17" fillId="0" borderId="33" xfId="1" applyFont="1" applyBorder="1" applyAlignment="1">
      <alignment horizontal="center" vertical="center"/>
    </xf>
    <xf numFmtId="0" fontId="17" fillId="0" borderId="34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17" borderId="32" xfId="0" applyFont="1" applyFill="1" applyBorder="1" applyAlignment="1">
      <alignment horizontal="center"/>
    </xf>
    <xf numFmtId="0" fontId="3" fillId="17" borderId="33" xfId="0" applyFont="1" applyFill="1" applyBorder="1" applyAlignment="1">
      <alignment horizontal="center"/>
    </xf>
    <xf numFmtId="0" fontId="3" fillId="17" borderId="34" xfId="0" applyFont="1" applyFill="1" applyBorder="1" applyAlignment="1">
      <alignment horizontal="center"/>
    </xf>
    <xf numFmtId="0" fontId="2" fillId="0" borderId="67" xfId="0" applyFont="1" applyBorder="1" applyAlignment="1">
      <alignment horizontal="center"/>
    </xf>
    <xf numFmtId="0" fontId="2" fillId="2" borderId="67" xfId="0" applyFont="1" applyFill="1" applyBorder="1" applyAlignment="1">
      <alignment horizontal="center"/>
    </xf>
    <xf numFmtId="0" fontId="2" fillId="0" borderId="2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wrapText="1"/>
    </xf>
    <xf numFmtId="0" fontId="2" fillId="0" borderId="100" xfId="0" applyFont="1" applyBorder="1" applyAlignment="1">
      <alignment horizontal="center" vertical="center" wrapText="1"/>
    </xf>
    <xf numFmtId="0" fontId="2" fillId="0" borderId="92" xfId="0" applyFont="1" applyBorder="1" applyAlignment="1">
      <alignment horizontal="center" vertical="center" wrapText="1"/>
    </xf>
    <xf numFmtId="0" fontId="2" fillId="0" borderId="9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top" wrapText="1"/>
    </xf>
    <xf numFmtId="0" fontId="3" fillId="0" borderId="0" xfId="0" applyFont="1" applyAlignment="1">
      <alignment horizontal="right"/>
    </xf>
    <xf numFmtId="0" fontId="2" fillId="0" borderId="100" xfId="0" applyFont="1" applyBorder="1" applyAlignment="1">
      <alignment horizontal="center" vertical="center"/>
    </xf>
    <xf numFmtId="0" fontId="2" fillId="0" borderId="92" xfId="0" applyFont="1" applyBorder="1" applyAlignment="1">
      <alignment horizontal="center" vertical="center"/>
    </xf>
    <xf numFmtId="0" fontId="2" fillId="0" borderId="9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top" wrapText="1"/>
    </xf>
    <xf numFmtId="0" fontId="2" fillId="0" borderId="0" xfId="0" applyFont="1" applyAlignment="1">
      <alignment horizontal="right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0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115">
    <cellStyle name="Excel Built-in Normal" xfId="3"/>
    <cellStyle name="Excel Built-in Normal 1" xfId="4"/>
    <cellStyle name="Excel Built-in Normal 1 2" xfId="15"/>
    <cellStyle name="Excel Built-in Normal 1 3" xfId="11"/>
    <cellStyle name="Excel Built-in Normal 2" xfId="5"/>
    <cellStyle name="TableStyleLight1" xfId="6"/>
    <cellStyle name="Денежный 2" xfId="10"/>
    <cellStyle name="Денежный 2 2" xfId="12"/>
    <cellStyle name="Денежный 3" xfId="17"/>
    <cellStyle name="Денежный 3 10" xfId="93"/>
    <cellStyle name="Денежный 3 11" xfId="100"/>
    <cellStyle name="Денежный 3 12" xfId="105"/>
    <cellStyle name="Денежный 3 2" xfId="30"/>
    <cellStyle name="Денежный 3 3" xfId="38"/>
    <cellStyle name="Денежный 3 4" xfId="46"/>
    <cellStyle name="Денежный 3 5" xfId="54"/>
    <cellStyle name="Денежный 3 6" xfId="62"/>
    <cellStyle name="Денежный 3 7" xfId="70"/>
    <cellStyle name="Денежный 3 8" xfId="78"/>
    <cellStyle name="Денежный 3 9" xfId="86"/>
    <cellStyle name="Обычный" xfId="0" builtinId="0"/>
    <cellStyle name="Обычный 2" xfId="1"/>
    <cellStyle name="Обычный 2 10" xfId="60"/>
    <cellStyle name="Обычный 2 11" xfId="68"/>
    <cellStyle name="Обычный 2 12" xfId="76"/>
    <cellStyle name="Обычный 2 13" xfId="84"/>
    <cellStyle name="Обычный 2 2" xfId="2"/>
    <cellStyle name="Обычный 2 3" xfId="25"/>
    <cellStyle name="Обычный 2 4" xfId="21"/>
    <cellStyle name="Обычный 2 5" xfId="22"/>
    <cellStyle name="Обычный 2 6" xfId="28"/>
    <cellStyle name="Обычный 2 7" xfId="36"/>
    <cellStyle name="Обычный 2 8" xfId="44"/>
    <cellStyle name="Обычный 2 9" xfId="52"/>
    <cellStyle name="Обычный 3" xfId="7"/>
    <cellStyle name="Обычный 3 10" xfId="66"/>
    <cellStyle name="Обычный 3 11" xfId="74"/>
    <cellStyle name="Обычный 3 12" xfId="82"/>
    <cellStyle name="Обычный 3 13" xfId="90"/>
    <cellStyle name="Обычный 3 14" xfId="97"/>
    <cellStyle name="Обычный 3 15" xfId="8"/>
    <cellStyle name="Обычный 3 2" xfId="18"/>
    <cellStyle name="Обычный 3 2 10" xfId="94"/>
    <cellStyle name="Обычный 3 2 11" xfId="101"/>
    <cellStyle name="Обычный 3 2 12" xfId="106"/>
    <cellStyle name="Обычный 3 2 2" xfId="31"/>
    <cellStyle name="Обычный 3 2 3" xfId="39"/>
    <cellStyle name="Обычный 3 2 4" xfId="47"/>
    <cellStyle name="Обычный 3 2 5" xfId="55"/>
    <cellStyle name="Обычный 3 2 6" xfId="63"/>
    <cellStyle name="Обычный 3 2 7" xfId="71"/>
    <cellStyle name="Обычный 3 2 8" xfId="79"/>
    <cellStyle name="Обычный 3 2 9" xfId="87"/>
    <cellStyle name="Обычный 3 3" xfId="13"/>
    <cellStyle name="Обычный 3 4" xfId="23"/>
    <cellStyle name="Обычный 3 5" xfId="26"/>
    <cellStyle name="Обычный 3 6" xfId="34"/>
    <cellStyle name="Обычный 3 7" xfId="42"/>
    <cellStyle name="Обычный 3 8" xfId="50"/>
    <cellStyle name="Обычный 3 9" xfId="58"/>
    <cellStyle name="Обычный 4" xfId="9"/>
    <cellStyle name="Обычный 4 10" xfId="75"/>
    <cellStyle name="Обычный 4 11" xfId="83"/>
    <cellStyle name="Обычный 4 12" xfId="91"/>
    <cellStyle name="Обычный 4 13" xfId="98"/>
    <cellStyle name="Обычный 4 14" xfId="110"/>
    <cellStyle name="Обычный 4 15" xfId="112"/>
    <cellStyle name="Обычный 4 2" xfId="14"/>
    <cellStyle name="Обычный 4 3" xfId="24"/>
    <cellStyle name="Обычный 4 4" xfId="27"/>
    <cellStyle name="Обычный 4 5" xfId="35"/>
    <cellStyle name="Обычный 4 6" xfId="43"/>
    <cellStyle name="Обычный 4 7" xfId="51"/>
    <cellStyle name="Обычный 4 8" xfId="59"/>
    <cellStyle name="Обычный 4 9" xfId="67"/>
    <cellStyle name="Обычный 5" xfId="16"/>
    <cellStyle name="Обычный 5 10" xfId="85"/>
    <cellStyle name="Обычный 5 11" xfId="92"/>
    <cellStyle name="Обычный 5 12" xfId="99"/>
    <cellStyle name="Обычный 5 13" xfId="104"/>
    <cellStyle name="Обычный 5 14" xfId="111"/>
    <cellStyle name="Обычный 5 2" xfId="19"/>
    <cellStyle name="Обычный 5 2 10" xfId="95"/>
    <cellStyle name="Обычный 5 2 11" xfId="102"/>
    <cellStyle name="Обычный 5 2 12" xfId="107"/>
    <cellStyle name="Обычный 5 2 2" xfId="32"/>
    <cellStyle name="Обычный 5 2 3" xfId="40"/>
    <cellStyle name="Обычный 5 2 4" xfId="48"/>
    <cellStyle name="Обычный 5 2 5" xfId="56"/>
    <cellStyle name="Обычный 5 2 6" xfId="64"/>
    <cellStyle name="Обычный 5 2 7" xfId="72"/>
    <cellStyle name="Обычный 5 2 8" xfId="80"/>
    <cellStyle name="Обычный 5 2 9" xfId="88"/>
    <cellStyle name="Обычный 5 3" xfId="29"/>
    <cellStyle name="Обычный 5 4" xfId="37"/>
    <cellStyle name="Обычный 5 5" xfId="45"/>
    <cellStyle name="Обычный 5 6" xfId="53"/>
    <cellStyle name="Обычный 5 7" xfId="61"/>
    <cellStyle name="Обычный 5 8" xfId="69"/>
    <cellStyle name="Обычный 5 9" xfId="77"/>
    <cellStyle name="Обычный 6" xfId="20"/>
    <cellStyle name="Обычный 6 10" xfId="96"/>
    <cellStyle name="Обычный 6 11" xfId="103"/>
    <cellStyle name="Обычный 6 12" xfId="108"/>
    <cellStyle name="Обычный 6 2" xfId="33"/>
    <cellStyle name="Обычный 6 3" xfId="41"/>
    <cellStyle name="Обычный 6 4" xfId="49"/>
    <cellStyle name="Обычный 6 5" xfId="57"/>
    <cellStyle name="Обычный 6 6" xfId="65"/>
    <cellStyle name="Обычный 6 7" xfId="73"/>
    <cellStyle name="Обычный 6 8" xfId="81"/>
    <cellStyle name="Обычный 6 9" xfId="89"/>
    <cellStyle name="Обычный 7" xfId="109"/>
    <cellStyle name="Обычный 7 2" xfId="113"/>
    <cellStyle name="Обычный 8" xfId="114"/>
  </cellStyles>
  <dxfs count="121"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 patternType="solid"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solid">
          <bgColor rgb="FFCCFF99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1" defaultTableStyle="TableStyleMedium2" defaultPivotStyle="PivotStyleLight16">
    <tableStyle name="Стиль таблицы 1" pivot="0" count="1">
      <tableStyleElement type="wholeTable" dxfId="120"/>
    </tableStyle>
  </tableStyles>
  <colors>
    <mruColors>
      <color rgb="FFCCFF99"/>
      <color rgb="FFFFCCCC"/>
      <color rgb="FFFFFF66"/>
      <color rgb="FFFDAF23"/>
      <color rgb="FFFFFF99"/>
      <color rgb="FFFFCCFF"/>
      <color rgb="FFCCFFCC"/>
      <color rgb="FFFF99CC"/>
      <color rgb="FFFFD406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 Математика</a:t>
            </a:r>
            <a:r>
              <a:rPr lang="ru-RU" baseline="0"/>
              <a:t> 4 кл</a:t>
            </a:r>
            <a:endParaRPr lang="ru-RU"/>
          </a:p>
        </c:rich>
      </c:tx>
      <c:layout>
        <c:manualLayout>
          <c:xMode val="edge"/>
          <c:yMode val="edge"/>
          <c:x val="3.8474901377668791E-2"/>
          <c:y val="8.8059660600880059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2.1122209347891659E-2"/>
          <c:y val="7.343267023128959E-2"/>
          <c:w val="0.97855172238808519"/>
          <c:h val="0.52816863645468981"/>
        </c:manualLayout>
      </c:layout>
      <c:lineChart>
        <c:grouping val="standard"/>
        <c:varyColors val="0"/>
        <c:ser>
          <c:idx val="1"/>
          <c:order val="0"/>
          <c:tx>
            <c:v>2024 ср. балл ОУ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ln>
                <a:solidFill>
                  <a:srgbClr val="C00000"/>
                </a:solidFill>
              </a:ln>
            </c:spPr>
          </c:marker>
          <c:cat>
            <c:strRef>
              <c:f>'2024 ИТОГИ-4-9-11'!$C$7:$C$125</c:f>
              <c:strCache>
                <c:ptCount val="119"/>
                <c:pt idx="0">
                  <c:v>По городу Красноярску</c:v>
                </c:pt>
                <c:pt idx="1">
                  <c:v>ЖЕЛЕЗНОДОРОЖНЫЙ РАЙОН</c:v>
                </c:pt>
                <c:pt idx="2">
                  <c:v>МБОУ Прогимназия  № 131</c:v>
                </c:pt>
                <c:pt idx="3">
                  <c:v>МАОУ Гимназия № 8</c:v>
                </c:pt>
                <c:pt idx="4">
                  <c:v>МАОУ Гимназия №  9</c:v>
                </c:pt>
                <c:pt idx="5">
                  <c:v>МАОУ Лицей № 7</c:v>
                </c:pt>
                <c:pt idx="6">
                  <c:v>МАОУ Лицей № 28</c:v>
                </c:pt>
                <c:pt idx="7">
                  <c:v>МАОУ СШ  № 12</c:v>
                </c:pt>
                <c:pt idx="8">
                  <c:v>МАОУ СШ № 19</c:v>
                </c:pt>
                <c:pt idx="9">
                  <c:v>МАОУ СШ № 32</c:v>
                </c:pt>
                <c:pt idx="10">
                  <c:v>МБОУ СШ № 86 </c:v>
                </c:pt>
                <c:pt idx="11">
                  <c:v>КИРОВСКИЙ РАЙОН</c:v>
                </c:pt>
                <c:pt idx="12">
                  <c:v>МАОУ Гимназия № 4</c:v>
                </c:pt>
                <c:pt idx="13">
                  <c:v>МАОУ Гимназия № 6</c:v>
                </c:pt>
                <c:pt idx="14">
                  <c:v>МАОУ Гимназия № 10</c:v>
                </c:pt>
                <c:pt idx="15">
                  <c:v>МАОУ Лицей № 6 "Перспектива"</c:v>
                </c:pt>
                <c:pt idx="16">
                  <c:v>МАОУ Лицей № 11</c:v>
                </c:pt>
                <c:pt idx="17">
                  <c:v>МАОУ СШ № 8 "Созидание"</c:v>
                </c:pt>
                <c:pt idx="18">
                  <c:v>МАОУ СШ № 46</c:v>
                </c:pt>
                <c:pt idx="19">
                  <c:v>МАОУ СШ № 55</c:v>
                </c:pt>
                <c:pt idx="20">
                  <c:v>МАОУ СШ № 63</c:v>
                </c:pt>
                <c:pt idx="21">
                  <c:v>МАОУ СШ № 81</c:v>
                </c:pt>
                <c:pt idx="22">
                  <c:v>МАОУ СШ № 90</c:v>
                </c:pt>
                <c:pt idx="23">
                  <c:v>МАОУ СШ № 135</c:v>
                </c:pt>
                <c:pt idx="24">
                  <c:v>ЛЕНИНСКИЙ РАЙОН</c:v>
                </c:pt>
                <c:pt idx="25">
                  <c:v>МБОУ Гимназия № 7</c:v>
                </c:pt>
                <c:pt idx="26">
                  <c:v>МАОУ Гимназия № 11 </c:v>
                </c:pt>
                <c:pt idx="27">
                  <c:v>МАОУ Гимназия № 15</c:v>
                </c:pt>
                <c:pt idx="28">
                  <c:v>МАОУ Лицей № 3</c:v>
                </c:pt>
                <c:pt idx="29">
                  <c:v>МАОУ Лицей № 12</c:v>
                </c:pt>
                <c:pt idx="30">
                  <c:v>МБОУ СШ № 13</c:v>
                </c:pt>
                <c:pt idx="31">
                  <c:v>МАОУ СШ № 16</c:v>
                </c:pt>
                <c:pt idx="32">
                  <c:v>МБОУ СШ № 31</c:v>
                </c:pt>
                <c:pt idx="33">
                  <c:v>МБОУ СШ № 44</c:v>
                </c:pt>
                <c:pt idx="34">
                  <c:v>МАОУ СШ № 50</c:v>
                </c:pt>
                <c:pt idx="35">
                  <c:v>МАОУ СШ № 53</c:v>
                </c:pt>
                <c:pt idx="36">
                  <c:v>МБОУ СШ № 64</c:v>
                </c:pt>
                <c:pt idx="37">
                  <c:v>МАОУ СШ № 65</c:v>
                </c:pt>
                <c:pt idx="38">
                  <c:v>МБОУ СШ № 79</c:v>
                </c:pt>
                <c:pt idx="39">
                  <c:v>МАОУ СШ № 89</c:v>
                </c:pt>
                <c:pt idx="40">
                  <c:v>МБОУ СШ № 94</c:v>
                </c:pt>
                <c:pt idx="41">
                  <c:v>МАОУ СШ № 148</c:v>
                </c:pt>
                <c:pt idx="42">
                  <c:v>ОКТЯБРЬСКИЙ РАЙОН</c:v>
                </c:pt>
                <c:pt idx="43">
                  <c:v>МАОУ «КУГ № 1 – Универс»</c:v>
                </c:pt>
                <c:pt idx="44">
                  <c:v>МБОУ Гимназия № 3</c:v>
                </c:pt>
                <c:pt idx="45">
                  <c:v>МАОУ Гимназия № 13 "Академ"</c:v>
                </c:pt>
                <c:pt idx="46">
                  <c:v>МАОУ Лицей № 1</c:v>
                </c:pt>
                <c:pt idx="47">
                  <c:v>МБОУ Лицей № 8</c:v>
                </c:pt>
                <c:pt idx="48">
                  <c:v>МБОУ Лицей № 10</c:v>
                </c:pt>
                <c:pt idx="49">
                  <c:v>МАОУ Школа-интернат № 1</c:v>
                </c:pt>
                <c:pt idx="50">
                  <c:v>МАОУ СШ № 3</c:v>
                </c:pt>
                <c:pt idx="51">
                  <c:v>МБОУ СШ № 21</c:v>
                </c:pt>
                <c:pt idx="52">
                  <c:v>МБОУ СШ № 30</c:v>
                </c:pt>
                <c:pt idx="53">
                  <c:v>МБОУ СШ № 36</c:v>
                </c:pt>
                <c:pt idx="54">
                  <c:v>МБОУ СШ № 39</c:v>
                </c:pt>
                <c:pt idx="55">
                  <c:v>МАОУ СШ № 72 </c:v>
                </c:pt>
                <c:pt idx="56">
                  <c:v>МБОУ СШ № 73</c:v>
                </c:pt>
                <c:pt idx="57">
                  <c:v>МАОУ СШ № 82</c:v>
                </c:pt>
                <c:pt idx="58">
                  <c:v>МБОУ СШ № 84</c:v>
                </c:pt>
                <c:pt idx="59">
                  <c:v>МБОУ СШ № 95</c:v>
                </c:pt>
                <c:pt idx="60">
                  <c:v>МБОУ СШ № 99</c:v>
                </c:pt>
                <c:pt idx="61">
                  <c:v>МБОУ СШ № 133</c:v>
                </c:pt>
                <c:pt idx="62">
                  <c:v>МАОУ СШ № 159</c:v>
                </c:pt>
                <c:pt idx="63">
                  <c:v>СВЕРДЛОВСКИЙ РАЙОН</c:v>
                </c:pt>
                <c:pt idx="64">
                  <c:v>МАОУ Гимназия № 14</c:v>
                </c:pt>
                <c:pt idx="65">
                  <c:v>МАОУ Лицей № 9 "Лидер"</c:v>
                </c:pt>
                <c:pt idx="66">
                  <c:v>МАОУ СШ № 6</c:v>
                </c:pt>
                <c:pt idx="67">
                  <c:v>МАОУ СШ № 17</c:v>
                </c:pt>
                <c:pt idx="68">
                  <c:v>МАОУ СШ № 23</c:v>
                </c:pt>
                <c:pt idx="69">
                  <c:v>МАОУ СШ № 34</c:v>
                </c:pt>
                <c:pt idx="70">
                  <c:v>МАОУ СШ № 42</c:v>
                </c:pt>
                <c:pt idx="71">
                  <c:v>МАОУ СШ № 45</c:v>
                </c:pt>
                <c:pt idx="72">
                  <c:v>МБОУ СШ № 62</c:v>
                </c:pt>
                <c:pt idx="73">
                  <c:v>МАОУ СШ № 76</c:v>
                </c:pt>
                <c:pt idx="74">
                  <c:v>МАОУ СШ № 78</c:v>
                </c:pt>
                <c:pt idx="75">
                  <c:v>МАОУ СШ № 93</c:v>
                </c:pt>
                <c:pt idx="76">
                  <c:v>МАОУ СШ № 137</c:v>
                </c:pt>
                <c:pt idx="77">
                  <c:v>МАОУ СШ № 158 "Грани"</c:v>
                </c:pt>
                <c:pt idx="78">
                  <c:v>СОВЕТСКИЙ РАЙОН</c:v>
                </c:pt>
                <c:pt idx="79">
                  <c:v>МАОУ СШ № 1</c:v>
                </c:pt>
                <c:pt idx="80">
                  <c:v>МБОУ СШ № 2</c:v>
                </c:pt>
                <c:pt idx="81">
                  <c:v>МАОУ СШ № 5</c:v>
                </c:pt>
                <c:pt idx="82">
                  <c:v>МАОУ СШ № 7</c:v>
                </c:pt>
                <c:pt idx="83">
                  <c:v>МАОУ СШ № 18</c:v>
                </c:pt>
                <c:pt idx="84">
                  <c:v>МАОУ СШ № 24</c:v>
                </c:pt>
                <c:pt idx="85">
                  <c:v>МБОУ СШ № 56</c:v>
                </c:pt>
                <c:pt idx="86">
                  <c:v>МАОУ СШ № 66</c:v>
                </c:pt>
                <c:pt idx="87">
                  <c:v>МАОУ СШ № 69</c:v>
                </c:pt>
                <c:pt idx="88">
                  <c:v>МАОУ СШ № 85</c:v>
                </c:pt>
                <c:pt idx="89">
                  <c:v>МАОУ СШ № 91</c:v>
                </c:pt>
                <c:pt idx="90">
                  <c:v>МАОУ СШ № 98</c:v>
                </c:pt>
                <c:pt idx="91">
                  <c:v>МАОУ СШ № 108</c:v>
                </c:pt>
                <c:pt idx="92">
                  <c:v>МАОУ СШ № 115</c:v>
                </c:pt>
                <c:pt idx="93">
                  <c:v>МАОУ СШ № 121</c:v>
                </c:pt>
                <c:pt idx="94">
                  <c:v>МАОУ СШ № 129</c:v>
                </c:pt>
                <c:pt idx="95">
                  <c:v>МАОУ СШ № 134</c:v>
                </c:pt>
                <c:pt idx="96">
                  <c:v>МАОУ СШ № 139</c:v>
                </c:pt>
                <c:pt idx="97">
                  <c:v>МАОУ СШ № 141</c:v>
                </c:pt>
                <c:pt idx="98">
                  <c:v>МАОУ СШ № 143</c:v>
                </c:pt>
                <c:pt idx="99">
                  <c:v>МАОУ СШ № 144</c:v>
                </c:pt>
                <c:pt idx="100">
                  <c:v>МАОУ СШ № 145</c:v>
                </c:pt>
                <c:pt idx="101">
                  <c:v>МАОУ СШ № 147</c:v>
                </c:pt>
                <c:pt idx="102">
                  <c:v>МАОУ СШ № 149</c:v>
                </c:pt>
                <c:pt idx="103">
                  <c:v>МАОУ СШ № 150</c:v>
                </c:pt>
                <c:pt idx="104">
                  <c:v>МАОУ СШ № 151</c:v>
                </c:pt>
                <c:pt idx="105">
                  <c:v>МАОУ СШ № 152 </c:v>
                </c:pt>
                <c:pt idx="106">
                  <c:v>МАОУ СШ № 154</c:v>
                </c:pt>
                <c:pt idx="107">
                  <c:v>МАОУ СШ № 156</c:v>
                </c:pt>
                <c:pt idx="108">
                  <c:v>МАОУ СШ № 157</c:v>
                </c:pt>
                <c:pt idx="109">
                  <c:v>ЦЕНТРАЛЬНЫЙ РАЙОН</c:v>
                </c:pt>
                <c:pt idx="110">
                  <c:v>МАОУ Гимназия № 2</c:v>
                </c:pt>
                <c:pt idx="111">
                  <c:v>МБОУ  Гимназия № 16</c:v>
                </c:pt>
                <c:pt idx="112">
                  <c:v>МБОУ Лицей № 2</c:v>
                </c:pt>
                <c:pt idx="113">
                  <c:v>МБОУ СШ № 4</c:v>
                </c:pt>
                <c:pt idx="114">
                  <c:v>МБОУ СШ № 10 </c:v>
                </c:pt>
                <c:pt idx="115">
                  <c:v>МБОУ СШ № 27</c:v>
                </c:pt>
                <c:pt idx="116">
                  <c:v>МБОУ СШ № 51</c:v>
                </c:pt>
                <c:pt idx="117">
                  <c:v>МАОУ СШ "Комплекс Покровский"</c:v>
                </c:pt>
                <c:pt idx="118">
                  <c:v>МАОУ СШ " 155</c:v>
                </c:pt>
              </c:strCache>
            </c:strRef>
          </c:cat>
          <c:val>
            <c:numRef>
              <c:f>'2024 ИТОГИ-4-9-11'!$D$7:$D$125</c:f>
              <c:numCache>
                <c:formatCode>0,00</c:formatCode>
                <c:ptCount val="119"/>
                <c:pt idx="0">
                  <c:v>4.0974945945945933</c:v>
                </c:pt>
                <c:pt idx="1">
                  <c:v>4.2924777777777789</c:v>
                </c:pt>
                <c:pt idx="2">
                  <c:v>4.6097000000000001</c:v>
                </c:pt>
                <c:pt idx="3">
                  <c:v>4.0234000000000005</c:v>
                </c:pt>
                <c:pt idx="4">
                  <c:v>4.2138</c:v>
                </c:pt>
                <c:pt idx="5">
                  <c:v>4.8131000000000004</c:v>
                </c:pt>
                <c:pt idx="6">
                  <c:v>4.5347</c:v>
                </c:pt>
                <c:pt idx="7">
                  <c:v>4.0000999999999998</c:v>
                </c:pt>
                <c:pt idx="8">
                  <c:v>4.2279999999999998</c:v>
                </c:pt>
                <c:pt idx="9">
                  <c:v>4.1326000000000001</c:v>
                </c:pt>
                <c:pt idx="10">
                  <c:v>4.0769000000000002</c:v>
                </c:pt>
                <c:pt idx="11">
                  <c:v>4.0342250000000002</c:v>
                </c:pt>
                <c:pt idx="12">
                  <c:v>3.8631000000000002</c:v>
                </c:pt>
                <c:pt idx="13">
                  <c:v>4.1757999999999997</c:v>
                </c:pt>
                <c:pt idx="14">
                  <c:v>4.633700000000001</c:v>
                </c:pt>
                <c:pt idx="15">
                  <c:v>4.3951000000000002</c:v>
                </c:pt>
                <c:pt idx="16">
                  <c:v>4.0892999999999997</c:v>
                </c:pt>
                <c:pt idx="17">
                  <c:v>3.7757999999999998</c:v>
                </c:pt>
                <c:pt idx="18">
                  <c:v>3.8209999999999997</c:v>
                </c:pt>
                <c:pt idx="19">
                  <c:v>3.9388000000000001</c:v>
                </c:pt>
                <c:pt idx="20">
                  <c:v>4.149</c:v>
                </c:pt>
                <c:pt idx="21">
                  <c:v>3.8364999999999996</c:v>
                </c:pt>
                <c:pt idx="22">
                  <c:v>3.5855999999999999</c:v>
                </c:pt>
                <c:pt idx="23">
                  <c:v>4.1470000000000002</c:v>
                </c:pt>
                <c:pt idx="24">
                  <c:v>3.9345705882352937</c:v>
                </c:pt>
                <c:pt idx="25">
                  <c:v>3.9277999999999995</c:v>
                </c:pt>
                <c:pt idx="26">
                  <c:v>4.2331000000000003</c:v>
                </c:pt>
                <c:pt idx="27">
                  <c:v>4.3102</c:v>
                </c:pt>
                <c:pt idx="28">
                  <c:v>4.1977000000000002</c:v>
                </c:pt>
                <c:pt idx="29">
                  <c:v>3.9412000000000003</c:v>
                </c:pt>
                <c:pt idx="30">
                  <c:v>3.8868</c:v>
                </c:pt>
                <c:pt idx="31">
                  <c:v>3.7856000000000001</c:v>
                </c:pt>
                <c:pt idx="32">
                  <c:v>3.8</c:v>
                </c:pt>
                <c:pt idx="33">
                  <c:v>3.84</c:v>
                </c:pt>
                <c:pt idx="34">
                  <c:v>3.54</c:v>
                </c:pt>
                <c:pt idx="35">
                  <c:v>3.6723000000000003</c:v>
                </c:pt>
                <c:pt idx="36">
                  <c:v>3.8812000000000002</c:v>
                </c:pt>
                <c:pt idx="37">
                  <c:v>3.8149000000000002</c:v>
                </c:pt>
                <c:pt idx="38">
                  <c:v>3.9371000000000005</c:v>
                </c:pt>
                <c:pt idx="39">
                  <c:v>4.0708000000000002</c:v>
                </c:pt>
                <c:pt idx="40">
                  <c:v>4.0410000000000004</c:v>
                </c:pt>
                <c:pt idx="41">
                  <c:v>4.0079999999999991</c:v>
                </c:pt>
                <c:pt idx="42">
                  <c:v>4.1199950000000003</c:v>
                </c:pt>
                <c:pt idx="43">
                  <c:v>4.3548</c:v>
                </c:pt>
                <c:pt idx="44">
                  <c:v>4.7374999999999998</c:v>
                </c:pt>
                <c:pt idx="45">
                  <c:v>4.5316000000000001</c:v>
                </c:pt>
                <c:pt idx="46">
                  <c:v>4.2428999999999997</c:v>
                </c:pt>
                <c:pt idx="47">
                  <c:v>3.8582000000000001</c:v>
                </c:pt>
                <c:pt idx="48">
                  <c:v>4.3544</c:v>
                </c:pt>
                <c:pt idx="49">
                  <c:v>4.4571000000000005</c:v>
                </c:pt>
                <c:pt idx="50">
                  <c:v>4.1193000000000008</c:v>
                </c:pt>
                <c:pt idx="51">
                  <c:v>3.5298000000000003</c:v>
                </c:pt>
                <c:pt idx="52">
                  <c:v>3.9676999999999998</c:v>
                </c:pt>
                <c:pt idx="53">
                  <c:v>4.1703000000000001</c:v>
                </c:pt>
                <c:pt idx="54">
                  <c:v>4.0537000000000001</c:v>
                </c:pt>
                <c:pt idx="55">
                  <c:v>4.1589999999999998</c:v>
                </c:pt>
                <c:pt idx="56">
                  <c:v>3.5314999999999999</c:v>
                </c:pt>
                <c:pt idx="57">
                  <c:v>3.7957000000000001</c:v>
                </c:pt>
                <c:pt idx="58">
                  <c:v>3.9081000000000001</c:v>
                </c:pt>
                <c:pt idx="59">
                  <c:v>4.1303999999999998</c:v>
                </c:pt>
                <c:pt idx="60">
                  <c:v>4.5196999999999994</c:v>
                </c:pt>
                <c:pt idx="61">
                  <c:v>3.9782999999999999</c:v>
                </c:pt>
                <c:pt idx="62">
                  <c:v>3.9999000000000002</c:v>
                </c:pt>
                <c:pt idx="63">
                  <c:v>4.0534428571428576</c:v>
                </c:pt>
                <c:pt idx="64">
                  <c:v>4.0780999999999992</c:v>
                </c:pt>
                <c:pt idx="65">
                  <c:v>4.3750999999999998</c:v>
                </c:pt>
                <c:pt idx="66">
                  <c:v>4.1562999999999999</c:v>
                </c:pt>
                <c:pt idx="67">
                  <c:v>3.9314000000000004</c:v>
                </c:pt>
                <c:pt idx="68">
                  <c:v>4.1666999999999996</c:v>
                </c:pt>
                <c:pt idx="69">
                  <c:v>4.0815999999999999</c:v>
                </c:pt>
                <c:pt idx="70">
                  <c:v>4.0111999999999997</c:v>
                </c:pt>
                <c:pt idx="71">
                  <c:v>3.8795999999999999</c:v>
                </c:pt>
                <c:pt idx="72">
                  <c:v>4.0820000000000007</c:v>
                </c:pt>
                <c:pt idx="73">
                  <c:v>3.9405999999999999</c:v>
                </c:pt>
                <c:pt idx="74">
                  <c:v>3.6524999999999999</c:v>
                </c:pt>
                <c:pt idx="75">
                  <c:v>3.9670000000000005</c:v>
                </c:pt>
                <c:pt idx="76">
                  <c:v>4.4904999999999999</c:v>
                </c:pt>
                <c:pt idx="77">
                  <c:v>3.9356000000000004</c:v>
                </c:pt>
                <c:pt idx="78">
                  <c:v>4.1248178571428564</c:v>
                </c:pt>
                <c:pt idx="79">
                  <c:v>4.0952000000000002</c:v>
                </c:pt>
                <c:pt idx="80">
                  <c:v>4.0723999999999991</c:v>
                </c:pt>
                <c:pt idx="81">
                  <c:v>4.0513000000000003</c:v>
                </c:pt>
                <c:pt idx="82">
                  <c:v>4.5042999999999997</c:v>
                </c:pt>
                <c:pt idx="83">
                  <c:v>4.1329999999999991</c:v>
                </c:pt>
                <c:pt idx="84">
                  <c:v>4.0511999999999997</c:v>
                </c:pt>
                <c:pt idx="85">
                  <c:v>4.1622000000000003</c:v>
                </c:pt>
                <c:pt idx="86">
                  <c:v>4.1924000000000001</c:v>
                </c:pt>
                <c:pt idx="87">
                  <c:v>4.2688999999999995</c:v>
                </c:pt>
                <c:pt idx="88">
                  <c:v>3.8520000000000003</c:v>
                </c:pt>
                <c:pt idx="89">
                  <c:v>3.9518</c:v>
                </c:pt>
                <c:pt idx="90">
                  <c:v>4.1641999999999992</c:v>
                </c:pt>
                <c:pt idx="91">
                  <c:v>4.1172000000000004</c:v>
                </c:pt>
                <c:pt idx="92">
                  <c:v>4.0199999999999996</c:v>
                </c:pt>
                <c:pt idx="93">
                  <c:v>4.2784000000000004</c:v>
                </c:pt>
                <c:pt idx="94">
                  <c:v>3.5462000000000002</c:v>
                </c:pt>
                <c:pt idx="95">
                  <c:v>4.0004</c:v>
                </c:pt>
                <c:pt idx="96">
                  <c:v>4.2133000000000003</c:v>
                </c:pt>
                <c:pt idx="97">
                  <c:v>4.3514999999999997</c:v>
                </c:pt>
                <c:pt idx="98">
                  <c:v>4.0503</c:v>
                </c:pt>
                <c:pt idx="99">
                  <c:v>4.1574</c:v>
                </c:pt>
                <c:pt idx="100">
                  <c:v>4.1124999999999998</c:v>
                </c:pt>
                <c:pt idx="101">
                  <c:v>4.2949000000000002</c:v>
                </c:pt>
                <c:pt idx="102">
                  <c:v>4.3266</c:v>
                </c:pt>
                <c:pt idx="103">
                  <c:v>4.2254999999999994</c:v>
                </c:pt>
                <c:pt idx="104">
                  <c:v>4.2866999999999997</c:v>
                </c:pt>
                <c:pt idx="105">
                  <c:v>4.2881999999999998</c:v>
                </c:pt>
                <c:pt idx="106">
                  <c:v>3.7268999999999992</c:v>
                </c:pt>
                <c:pt idx="107">
                  <c:v>4.1112000000000002</c:v>
                </c:pt>
                <c:pt idx="108">
                  <c:v>4.3229000000000006</c:v>
                </c:pt>
                <c:pt idx="109">
                  <c:v>4.2015666666666664</c:v>
                </c:pt>
                <c:pt idx="110">
                  <c:v>4.5372000000000003</c:v>
                </c:pt>
                <c:pt idx="111">
                  <c:v>4.6025</c:v>
                </c:pt>
                <c:pt idx="112">
                  <c:v>4.2187999999999999</c:v>
                </c:pt>
                <c:pt idx="113">
                  <c:v>3.8243999999999998</c:v>
                </c:pt>
                <c:pt idx="114">
                  <c:v>4.4937000000000005</c:v>
                </c:pt>
                <c:pt idx="115">
                  <c:v>3.9595000000000002</c:v>
                </c:pt>
                <c:pt idx="116">
                  <c:v>4.2000999999999999</c:v>
                </c:pt>
                <c:pt idx="117">
                  <c:v>3.8936000000000002</c:v>
                </c:pt>
                <c:pt idx="118">
                  <c:v>4.0842999999999998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8CB-49F0-B680-A791C427F8FA}"/>
            </c:ext>
          </c:extLst>
        </c:ser>
        <c:ser>
          <c:idx val="0"/>
          <c:order val="1"/>
          <c:tx>
            <c:v>2024 ср. балл по городу</c:v>
          </c:tx>
          <c:spPr>
            <a:ln w="28575" cap="rnd">
              <a:solidFill>
                <a:srgbClr val="FF99CC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99CC"/>
              </a:solidFill>
              <a:ln>
                <a:solidFill>
                  <a:srgbClr val="FF99CC"/>
                </a:solidFill>
              </a:ln>
            </c:spPr>
          </c:marker>
          <c:cat>
            <c:strRef>
              <c:f>'2024 ИТОГИ-4-9-11'!$C$7:$C$125</c:f>
              <c:strCache>
                <c:ptCount val="119"/>
                <c:pt idx="0">
                  <c:v>По городу Красноярску</c:v>
                </c:pt>
                <c:pt idx="1">
                  <c:v>ЖЕЛЕЗНОДОРОЖНЫЙ РАЙОН</c:v>
                </c:pt>
                <c:pt idx="2">
                  <c:v>МБОУ Прогимназия  № 131</c:v>
                </c:pt>
                <c:pt idx="3">
                  <c:v>МАОУ Гимназия № 8</c:v>
                </c:pt>
                <c:pt idx="4">
                  <c:v>МАОУ Гимназия №  9</c:v>
                </c:pt>
                <c:pt idx="5">
                  <c:v>МАОУ Лицей № 7</c:v>
                </c:pt>
                <c:pt idx="6">
                  <c:v>МАОУ Лицей № 28</c:v>
                </c:pt>
                <c:pt idx="7">
                  <c:v>МАОУ СШ  № 12</c:v>
                </c:pt>
                <c:pt idx="8">
                  <c:v>МАОУ СШ № 19</c:v>
                </c:pt>
                <c:pt idx="9">
                  <c:v>МАОУ СШ № 32</c:v>
                </c:pt>
                <c:pt idx="10">
                  <c:v>МБОУ СШ № 86 </c:v>
                </c:pt>
                <c:pt idx="11">
                  <c:v>КИРОВСКИЙ РАЙОН</c:v>
                </c:pt>
                <c:pt idx="12">
                  <c:v>МАОУ Гимназия № 4</c:v>
                </c:pt>
                <c:pt idx="13">
                  <c:v>МАОУ Гимназия № 6</c:v>
                </c:pt>
                <c:pt idx="14">
                  <c:v>МАОУ Гимназия № 10</c:v>
                </c:pt>
                <c:pt idx="15">
                  <c:v>МАОУ Лицей № 6 "Перспектива"</c:v>
                </c:pt>
                <c:pt idx="16">
                  <c:v>МАОУ Лицей № 11</c:v>
                </c:pt>
                <c:pt idx="17">
                  <c:v>МАОУ СШ № 8 "Созидание"</c:v>
                </c:pt>
                <c:pt idx="18">
                  <c:v>МАОУ СШ № 46</c:v>
                </c:pt>
                <c:pt idx="19">
                  <c:v>МАОУ СШ № 55</c:v>
                </c:pt>
                <c:pt idx="20">
                  <c:v>МАОУ СШ № 63</c:v>
                </c:pt>
                <c:pt idx="21">
                  <c:v>МАОУ СШ № 81</c:v>
                </c:pt>
                <c:pt idx="22">
                  <c:v>МАОУ СШ № 90</c:v>
                </c:pt>
                <c:pt idx="23">
                  <c:v>МАОУ СШ № 135</c:v>
                </c:pt>
                <c:pt idx="24">
                  <c:v>ЛЕНИНСКИЙ РАЙОН</c:v>
                </c:pt>
                <c:pt idx="25">
                  <c:v>МБОУ Гимназия № 7</c:v>
                </c:pt>
                <c:pt idx="26">
                  <c:v>МАОУ Гимназия № 11 </c:v>
                </c:pt>
                <c:pt idx="27">
                  <c:v>МАОУ Гимназия № 15</c:v>
                </c:pt>
                <c:pt idx="28">
                  <c:v>МАОУ Лицей № 3</c:v>
                </c:pt>
                <c:pt idx="29">
                  <c:v>МАОУ Лицей № 12</c:v>
                </c:pt>
                <c:pt idx="30">
                  <c:v>МБОУ СШ № 13</c:v>
                </c:pt>
                <c:pt idx="31">
                  <c:v>МАОУ СШ № 16</c:v>
                </c:pt>
                <c:pt idx="32">
                  <c:v>МБОУ СШ № 31</c:v>
                </c:pt>
                <c:pt idx="33">
                  <c:v>МБОУ СШ № 44</c:v>
                </c:pt>
                <c:pt idx="34">
                  <c:v>МАОУ СШ № 50</c:v>
                </c:pt>
                <c:pt idx="35">
                  <c:v>МАОУ СШ № 53</c:v>
                </c:pt>
                <c:pt idx="36">
                  <c:v>МБОУ СШ № 64</c:v>
                </c:pt>
                <c:pt idx="37">
                  <c:v>МАОУ СШ № 65</c:v>
                </c:pt>
                <c:pt idx="38">
                  <c:v>МБОУ СШ № 79</c:v>
                </c:pt>
                <c:pt idx="39">
                  <c:v>МАОУ СШ № 89</c:v>
                </c:pt>
                <c:pt idx="40">
                  <c:v>МБОУ СШ № 94</c:v>
                </c:pt>
                <c:pt idx="41">
                  <c:v>МАОУ СШ № 148</c:v>
                </c:pt>
                <c:pt idx="42">
                  <c:v>ОКТЯБРЬСКИЙ РАЙОН</c:v>
                </c:pt>
                <c:pt idx="43">
                  <c:v>МАОУ «КУГ № 1 – Универс»</c:v>
                </c:pt>
                <c:pt idx="44">
                  <c:v>МБОУ Гимназия № 3</c:v>
                </c:pt>
                <c:pt idx="45">
                  <c:v>МАОУ Гимназия № 13 "Академ"</c:v>
                </c:pt>
                <c:pt idx="46">
                  <c:v>МАОУ Лицей № 1</c:v>
                </c:pt>
                <c:pt idx="47">
                  <c:v>МБОУ Лицей № 8</c:v>
                </c:pt>
                <c:pt idx="48">
                  <c:v>МБОУ Лицей № 10</c:v>
                </c:pt>
                <c:pt idx="49">
                  <c:v>МАОУ Школа-интернат № 1</c:v>
                </c:pt>
                <c:pt idx="50">
                  <c:v>МАОУ СШ № 3</c:v>
                </c:pt>
                <c:pt idx="51">
                  <c:v>МБОУ СШ № 21</c:v>
                </c:pt>
                <c:pt idx="52">
                  <c:v>МБОУ СШ № 30</c:v>
                </c:pt>
                <c:pt idx="53">
                  <c:v>МБОУ СШ № 36</c:v>
                </c:pt>
                <c:pt idx="54">
                  <c:v>МБОУ СШ № 39</c:v>
                </c:pt>
                <c:pt idx="55">
                  <c:v>МАОУ СШ № 72 </c:v>
                </c:pt>
                <c:pt idx="56">
                  <c:v>МБОУ СШ № 73</c:v>
                </c:pt>
                <c:pt idx="57">
                  <c:v>МАОУ СШ № 82</c:v>
                </c:pt>
                <c:pt idx="58">
                  <c:v>МБОУ СШ № 84</c:v>
                </c:pt>
                <c:pt idx="59">
                  <c:v>МБОУ СШ № 95</c:v>
                </c:pt>
                <c:pt idx="60">
                  <c:v>МБОУ СШ № 99</c:v>
                </c:pt>
                <c:pt idx="61">
                  <c:v>МБОУ СШ № 133</c:v>
                </c:pt>
                <c:pt idx="62">
                  <c:v>МАОУ СШ № 159</c:v>
                </c:pt>
                <c:pt idx="63">
                  <c:v>СВЕРДЛОВСКИЙ РАЙОН</c:v>
                </c:pt>
                <c:pt idx="64">
                  <c:v>МАОУ Гимназия № 14</c:v>
                </c:pt>
                <c:pt idx="65">
                  <c:v>МАОУ Лицей № 9 "Лидер"</c:v>
                </c:pt>
                <c:pt idx="66">
                  <c:v>МАОУ СШ № 6</c:v>
                </c:pt>
                <c:pt idx="67">
                  <c:v>МАОУ СШ № 17</c:v>
                </c:pt>
                <c:pt idx="68">
                  <c:v>МАОУ СШ № 23</c:v>
                </c:pt>
                <c:pt idx="69">
                  <c:v>МАОУ СШ № 34</c:v>
                </c:pt>
                <c:pt idx="70">
                  <c:v>МАОУ СШ № 42</c:v>
                </c:pt>
                <c:pt idx="71">
                  <c:v>МАОУ СШ № 45</c:v>
                </c:pt>
                <c:pt idx="72">
                  <c:v>МБОУ СШ № 62</c:v>
                </c:pt>
                <c:pt idx="73">
                  <c:v>МАОУ СШ № 76</c:v>
                </c:pt>
                <c:pt idx="74">
                  <c:v>МАОУ СШ № 78</c:v>
                </c:pt>
                <c:pt idx="75">
                  <c:v>МАОУ СШ № 93</c:v>
                </c:pt>
                <c:pt idx="76">
                  <c:v>МАОУ СШ № 137</c:v>
                </c:pt>
                <c:pt idx="77">
                  <c:v>МАОУ СШ № 158 "Грани"</c:v>
                </c:pt>
                <c:pt idx="78">
                  <c:v>СОВЕТСКИЙ РАЙОН</c:v>
                </c:pt>
                <c:pt idx="79">
                  <c:v>МАОУ СШ № 1</c:v>
                </c:pt>
                <c:pt idx="80">
                  <c:v>МБОУ СШ № 2</c:v>
                </c:pt>
                <c:pt idx="81">
                  <c:v>МАОУ СШ № 5</c:v>
                </c:pt>
                <c:pt idx="82">
                  <c:v>МАОУ СШ № 7</c:v>
                </c:pt>
                <c:pt idx="83">
                  <c:v>МАОУ СШ № 18</c:v>
                </c:pt>
                <c:pt idx="84">
                  <c:v>МАОУ СШ № 24</c:v>
                </c:pt>
                <c:pt idx="85">
                  <c:v>МБОУ СШ № 56</c:v>
                </c:pt>
                <c:pt idx="86">
                  <c:v>МАОУ СШ № 66</c:v>
                </c:pt>
                <c:pt idx="87">
                  <c:v>МАОУ СШ № 69</c:v>
                </c:pt>
                <c:pt idx="88">
                  <c:v>МАОУ СШ № 85</c:v>
                </c:pt>
                <c:pt idx="89">
                  <c:v>МАОУ СШ № 91</c:v>
                </c:pt>
                <c:pt idx="90">
                  <c:v>МАОУ СШ № 98</c:v>
                </c:pt>
                <c:pt idx="91">
                  <c:v>МАОУ СШ № 108</c:v>
                </c:pt>
                <c:pt idx="92">
                  <c:v>МАОУ СШ № 115</c:v>
                </c:pt>
                <c:pt idx="93">
                  <c:v>МАОУ СШ № 121</c:v>
                </c:pt>
                <c:pt idx="94">
                  <c:v>МАОУ СШ № 129</c:v>
                </c:pt>
                <c:pt idx="95">
                  <c:v>МАОУ СШ № 134</c:v>
                </c:pt>
                <c:pt idx="96">
                  <c:v>МАОУ СШ № 139</c:v>
                </c:pt>
                <c:pt idx="97">
                  <c:v>МАОУ СШ № 141</c:v>
                </c:pt>
                <c:pt idx="98">
                  <c:v>МАОУ СШ № 143</c:v>
                </c:pt>
                <c:pt idx="99">
                  <c:v>МАОУ СШ № 144</c:v>
                </c:pt>
                <c:pt idx="100">
                  <c:v>МАОУ СШ № 145</c:v>
                </c:pt>
                <c:pt idx="101">
                  <c:v>МАОУ СШ № 147</c:v>
                </c:pt>
                <c:pt idx="102">
                  <c:v>МАОУ СШ № 149</c:v>
                </c:pt>
                <c:pt idx="103">
                  <c:v>МАОУ СШ № 150</c:v>
                </c:pt>
                <c:pt idx="104">
                  <c:v>МАОУ СШ № 151</c:v>
                </c:pt>
                <c:pt idx="105">
                  <c:v>МАОУ СШ № 152 </c:v>
                </c:pt>
                <c:pt idx="106">
                  <c:v>МАОУ СШ № 154</c:v>
                </c:pt>
                <c:pt idx="107">
                  <c:v>МАОУ СШ № 156</c:v>
                </c:pt>
                <c:pt idx="108">
                  <c:v>МАОУ СШ № 157</c:v>
                </c:pt>
                <c:pt idx="109">
                  <c:v>ЦЕНТРАЛЬНЫЙ РАЙОН</c:v>
                </c:pt>
                <c:pt idx="110">
                  <c:v>МАОУ Гимназия № 2</c:v>
                </c:pt>
                <c:pt idx="111">
                  <c:v>МБОУ  Гимназия № 16</c:v>
                </c:pt>
                <c:pt idx="112">
                  <c:v>МБОУ Лицей № 2</c:v>
                </c:pt>
                <c:pt idx="113">
                  <c:v>МБОУ СШ № 4</c:v>
                </c:pt>
                <c:pt idx="114">
                  <c:v>МБОУ СШ № 10 </c:v>
                </c:pt>
                <c:pt idx="115">
                  <c:v>МБОУ СШ № 27</c:v>
                </c:pt>
                <c:pt idx="116">
                  <c:v>МБОУ СШ № 51</c:v>
                </c:pt>
                <c:pt idx="117">
                  <c:v>МАОУ СШ "Комплекс Покровский"</c:v>
                </c:pt>
                <c:pt idx="118">
                  <c:v>МАОУ СШ " 155</c:v>
                </c:pt>
              </c:strCache>
            </c:strRef>
          </c:cat>
          <c:val>
            <c:numRef>
              <c:f>'2024 ИТОГИ-4-9-11'!$E$7:$E$125</c:f>
              <c:numCache>
                <c:formatCode>0,00</c:formatCode>
                <c:ptCount val="119"/>
                <c:pt idx="0">
                  <c:v>4.13</c:v>
                </c:pt>
                <c:pt idx="1">
                  <c:v>4.13</c:v>
                </c:pt>
                <c:pt idx="2">
                  <c:v>4.13</c:v>
                </c:pt>
                <c:pt idx="3">
                  <c:v>4.13</c:v>
                </c:pt>
                <c:pt idx="4">
                  <c:v>4.13</c:v>
                </c:pt>
                <c:pt idx="5">
                  <c:v>4.13</c:v>
                </c:pt>
                <c:pt idx="6">
                  <c:v>4.13</c:v>
                </c:pt>
                <c:pt idx="7">
                  <c:v>4.13</c:v>
                </c:pt>
                <c:pt idx="8">
                  <c:v>4.13</c:v>
                </c:pt>
                <c:pt idx="9">
                  <c:v>4.13</c:v>
                </c:pt>
                <c:pt idx="10">
                  <c:v>4.13</c:v>
                </c:pt>
                <c:pt idx="11">
                  <c:v>4.13</c:v>
                </c:pt>
                <c:pt idx="12">
                  <c:v>4.13</c:v>
                </c:pt>
                <c:pt idx="13">
                  <c:v>4.13</c:v>
                </c:pt>
                <c:pt idx="14">
                  <c:v>4.13</c:v>
                </c:pt>
                <c:pt idx="15">
                  <c:v>4.13</c:v>
                </c:pt>
                <c:pt idx="16">
                  <c:v>4.13</c:v>
                </c:pt>
                <c:pt idx="17">
                  <c:v>4.13</c:v>
                </c:pt>
                <c:pt idx="18">
                  <c:v>4.13</c:v>
                </c:pt>
                <c:pt idx="19">
                  <c:v>4.13</c:v>
                </c:pt>
                <c:pt idx="20">
                  <c:v>4.13</c:v>
                </c:pt>
                <c:pt idx="21">
                  <c:v>4.13</c:v>
                </c:pt>
                <c:pt idx="22">
                  <c:v>4.13</c:v>
                </c:pt>
                <c:pt idx="23">
                  <c:v>4.13</c:v>
                </c:pt>
                <c:pt idx="24">
                  <c:v>4.13</c:v>
                </c:pt>
                <c:pt idx="25">
                  <c:v>4.13</c:v>
                </c:pt>
                <c:pt idx="26">
                  <c:v>4.13</c:v>
                </c:pt>
                <c:pt idx="27">
                  <c:v>4.13</c:v>
                </c:pt>
                <c:pt idx="28">
                  <c:v>4.13</c:v>
                </c:pt>
                <c:pt idx="29">
                  <c:v>4.13</c:v>
                </c:pt>
                <c:pt idx="30">
                  <c:v>4.13</c:v>
                </c:pt>
                <c:pt idx="31">
                  <c:v>4.13</c:v>
                </c:pt>
                <c:pt idx="32">
                  <c:v>4.13</c:v>
                </c:pt>
                <c:pt idx="33">
                  <c:v>4.13</c:v>
                </c:pt>
                <c:pt idx="34">
                  <c:v>4.13</c:v>
                </c:pt>
                <c:pt idx="35">
                  <c:v>4.13</c:v>
                </c:pt>
                <c:pt idx="36">
                  <c:v>4.13</c:v>
                </c:pt>
                <c:pt idx="37">
                  <c:v>4.13</c:v>
                </c:pt>
                <c:pt idx="38">
                  <c:v>4.13</c:v>
                </c:pt>
                <c:pt idx="39">
                  <c:v>4.13</c:v>
                </c:pt>
                <c:pt idx="40">
                  <c:v>4.13</c:v>
                </c:pt>
                <c:pt idx="41">
                  <c:v>4.13</c:v>
                </c:pt>
                <c:pt idx="42">
                  <c:v>4.13</c:v>
                </c:pt>
                <c:pt idx="43">
                  <c:v>4.13</c:v>
                </c:pt>
                <c:pt idx="44">
                  <c:v>4.13</c:v>
                </c:pt>
                <c:pt idx="45">
                  <c:v>4.13</c:v>
                </c:pt>
                <c:pt idx="46">
                  <c:v>4.13</c:v>
                </c:pt>
                <c:pt idx="47">
                  <c:v>4.13</c:v>
                </c:pt>
                <c:pt idx="48">
                  <c:v>4.13</c:v>
                </c:pt>
                <c:pt idx="49">
                  <c:v>4.13</c:v>
                </c:pt>
                <c:pt idx="50">
                  <c:v>4.13</c:v>
                </c:pt>
                <c:pt idx="51">
                  <c:v>4.13</c:v>
                </c:pt>
                <c:pt idx="52">
                  <c:v>4.13</c:v>
                </c:pt>
                <c:pt idx="53">
                  <c:v>4.13</c:v>
                </c:pt>
                <c:pt idx="54">
                  <c:v>4.13</c:v>
                </c:pt>
                <c:pt idx="55">
                  <c:v>4.13</c:v>
                </c:pt>
                <c:pt idx="56">
                  <c:v>4.13</c:v>
                </c:pt>
                <c:pt idx="57">
                  <c:v>4.13</c:v>
                </c:pt>
                <c:pt idx="58">
                  <c:v>4.13</c:v>
                </c:pt>
                <c:pt idx="59">
                  <c:v>4.13</c:v>
                </c:pt>
                <c:pt idx="60">
                  <c:v>4.13</c:v>
                </c:pt>
                <c:pt idx="61">
                  <c:v>4.13</c:v>
                </c:pt>
                <c:pt idx="62">
                  <c:v>4.13</c:v>
                </c:pt>
                <c:pt idx="63">
                  <c:v>4.13</c:v>
                </c:pt>
                <c:pt idx="64">
                  <c:v>4.13</c:v>
                </c:pt>
                <c:pt idx="65">
                  <c:v>4.13</c:v>
                </c:pt>
                <c:pt idx="66">
                  <c:v>4.13</c:v>
                </c:pt>
                <c:pt idx="67">
                  <c:v>4.13</c:v>
                </c:pt>
                <c:pt idx="68">
                  <c:v>4.13</c:v>
                </c:pt>
                <c:pt idx="69">
                  <c:v>4.13</c:v>
                </c:pt>
                <c:pt idx="70">
                  <c:v>4.13</c:v>
                </c:pt>
                <c:pt idx="71">
                  <c:v>4.13</c:v>
                </c:pt>
                <c:pt idx="72">
                  <c:v>4.13</c:v>
                </c:pt>
                <c:pt idx="73">
                  <c:v>4.13</c:v>
                </c:pt>
                <c:pt idx="74">
                  <c:v>4.13</c:v>
                </c:pt>
                <c:pt idx="75">
                  <c:v>4.13</c:v>
                </c:pt>
                <c:pt idx="76">
                  <c:v>4.13</c:v>
                </c:pt>
                <c:pt idx="77">
                  <c:v>4.13</c:v>
                </c:pt>
                <c:pt idx="78">
                  <c:v>4.13</c:v>
                </c:pt>
                <c:pt idx="79">
                  <c:v>4.13</c:v>
                </c:pt>
                <c:pt idx="80">
                  <c:v>4.13</c:v>
                </c:pt>
                <c:pt idx="81">
                  <c:v>4.13</c:v>
                </c:pt>
                <c:pt idx="82">
                  <c:v>4.13</c:v>
                </c:pt>
                <c:pt idx="83">
                  <c:v>4.13</c:v>
                </c:pt>
                <c:pt idx="84">
                  <c:v>4.13</c:v>
                </c:pt>
                <c:pt idx="85">
                  <c:v>4.13</c:v>
                </c:pt>
                <c:pt idx="86">
                  <c:v>4.13</c:v>
                </c:pt>
                <c:pt idx="87">
                  <c:v>4.13</c:v>
                </c:pt>
                <c:pt idx="88">
                  <c:v>4.13</c:v>
                </c:pt>
                <c:pt idx="89">
                  <c:v>4.13</c:v>
                </c:pt>
                <c:pt idx="90">
                  <c:v>4.13</c:v>
                </c:pt>
                <c:pt idx="91">
                  <c:v>4.13</c:v>
                </c:pt>
                <c:pt idx="92">
                  <c:v>4.13</c:v>
                </c:pt>
                <c:pt idx="93">
                  <c:v>4.13</c:v>
                </c:pt>
                <c:pt idx="94">
                  <c:v>4.13</c:v>
                </c:pt>
                <c:pt idx="95">
                  <c:v>4.13</c:v>
                </c:pt>
                <c:pt idx="96">
                  <c:v>4.13</c:v>
                </c:pt>
                <c:pt idx="97">
                  <c:v>4.13</c:v>
                </c:pt>
                <c:pt idx="98">
                  <c:v>4.13</c:v>
                </c:pt>
                <c:pt idx="99">
                  <c:v>4.13</c:v>
                </c:pt>
                <c:pt idx="100">
                  <c:v>4.13</c:v>
                </c:pt>
                <c:pt idx="101">
                  <c:v>4.13</c:v>
                </c:pt>
                <c:pt idx="102">
                  <c:v>4.13</c:v>
                </c:pt>
                <c:pt idx="103">
                  <c:v>4.13</c:v>
                </c:pt>
                <c:pt idx="104">
                  <c:v>4.13</c:v>
                </c:pt>
                <c:pt idx="105">
                  <c:v>4.13</c:v>
                </c:pt>
                <c:pt idx="106">
                  <c:v>4.13</c:v>
                </c:pt>
                <c:pt idx="107">
                  <c:v>4.13</c:v>
                </c:pt>
                <c:pt idx="108">
                  <c:v>4.13</c:v>
                </c:pt>
                <c:pt idx="109">
                  <c:v>4.13</c:v>
                </c:pt>
                <c:pt idx="110">
                  <c:v>4.13</c:v>
                </c:pt>
                <c:pt idx="111">
                  <c:v>4.13</c:v>
                </c:pt>
                <c:pt idx="112">
                  <c:v>4.13</c:v>
                </c:pt>
                <c:pt idx="113">
                  <c:v>4.13</c:v>
                </c:pt>
                <c:pt idx="114">
                  <c:v>4.13</c:v>
                </c:pt>
                <c:pt idx="115">
                  <c:v>4.13</c:v>
                </c:pt>
                <c:pt idx="116">
                  <c:v>4.13</c:v>
                </c:pt>
                <c:pt idx="117">
                  <c:v>4.13</c:v>
                </c:pt>
                <c:pt idx="118">
                  <c:v>4.13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8CB-49F0-B680-A791C427F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14400"/>
        <c:axId val="59565568"/>
      </c:lineChart>
      <c:catAx>
        <c:axId val="45014400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9565568"/>
        <c:crosses val="autoZero"/>
        <c:auto val="1"/>
        <c:lblAlgn val="ctr"/>
        <c:lblOffset val="100"/>
        <c:noMultiLvlLbl val="0"/>
      </c:catAx>
      <c:valAx>
        <c:axId val="59565568"/>
        <c:scaling>
          <c:orientation val="minMax"/>
          <c:max val="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,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014400"/>
        <c:crosses val="autoZero"/>
        <c:crossBetween val="between"/>
        <c:majorUnit val="0.5"/>
      </c:valAx>
      <c:spPr>
        <a:noFill/>
        <a:ln w="28575"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38188841056522077"/>
          <c:y val="1.5310620419022961E-2"/>
          <c:w val="0.17780006335909271"/>
          <c:h val="4.19779057468562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 Русский язык 11</a:t>
            </a:r>
            <a:r>
              <a:rPr lang="ru-RU" baseline="0"/>
              <a:t> кл</a:t>
            </a:r>
            <a:endParaRPr lang="ru-RU"/>
          </a:p>
        </c:rich>
      </c:tx>
      <c:layout>
        <c:manualLayout>
          <c:xMode val="edge"/>
          <c:yMode val="edge"/>
          <c:x val="4.6973641366372242E-2"/>
          <c:y val="1.941721854304635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2.4865207041075935E-2"/>
          <c:y val="9.6396861198525155E-2"/>
          <c:w val="0.97502588465831042"/>
          <c:h val="0.54725448088345818"/>
        </c:manualLayout>
      </c:layout>
      <c:lineChart>
        <c:grouping val="standard"/>
        <c:varyColors val="0"/>
        <c:ser>
          <c:idx val="1"/>
          <c:order val="0"/>
          <c:tx>
            <c:v>2024 ср. балл ОУ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'2024 ИТОГИ-4-9-11'!$C$7:$C$125</c:f>
              <c:strCache>
                <c:ptCount val="119"/>
                <c:pt idx="0">
                  <c:v>По городу Красноярску</c:v>
                </c:pt>
                <c:pt idx="1">
                  <c:v>ЖЕЛЕЗНОДОРОЖНЫЙ РАЙОН</c:v>
                </c:pt>
                <c:pt idx="2">
                  <c:v>МБОУ Прогимназия  № 131</c:v>
                </c:pt>
                <c:pt idx="3">
                  <c:v>МАОУ Гимназия № 8</c:v>
                </c:pt>
                <c:pt idx="4">
                  <c:v>МАОУ Гимназия №  9</c:v>
                </c:pt>
                <c:pt idx="5">
                  <c:v>МАОУ Лицей № 7</c:v>
                </c:pt>
                <c:pt idx="6">
                  <c:v>МАОУ Лицей № 28</c:v>
                </c:pt>
                <c:pt idx="7">
                  <c:v>МАОУ СШ  № 12</c:v>
                </c:pt>
                <c:pt idx="8">
                  <c:v>МАОУ СШ № 19</c:v>
                </c:pt>
                <c:pt idx="9">
                  <c:v>МАОУ СШ № 32</c:v>
                </c:pt>
                <c:pt idx="10">
                  <c:v>МБОУ СШ № 86 </c:v>
                </c:pt>
                <c:pt idx="11">
                  <c:v>КИРОВСКИЙ РАЙОН</c:v>
                </c:pt>
                <c:pt idx="12">
                  <c:v>МАОУ Гимназия № 4</c:v>
                </c:pt>
                <c:pt idx="13">
                  <c:v>МАОУ Гимназия № 6</c:v>
                </c:pt>
                <c:pt idx="14">
                  <c:v>МАОУ Гимназия № 10</c:v>
                </c:pt>
                <c:pt idx="15">
                  <c:v>МАОУ Лицей № 6 "Перспектива"</c:v>
                </c:pt>
                <c:pt idx="16">
                  <c:v>МАОУ Лицей № 11</c:v>
                </c:pt>
                <c:pt idx="17">
                  <c:v>МАОУ СШ № 8 "Созидание"</c:v>
                </c:pt>
                <c:pt idx="18">
                  <c:v>МАОУ СШ № 46</c:v>
                </c:pt>
                <c:pt idx="19">
                  <c:v>МАОУ СШ № 55</c:v>
                </c:pt>
                <c:pt idx="20">
                  <c:v>МАОУ СШ № 63</c:v>
                </c:pt>
                <c:pt idx="21">
                  <c:v>МАОУ СШ № 81</c:v>
                </c:pt>
                <c:pt idx="22">
                  <c:v>МАОУ СШ № 90</c:v>
                </c:pt>
                <c:pt idx="23">
                  <c:v>МАОУ СШ № 135</c:v>
                </c:pt>
                <c:pt idx="24">
                  <c:v>ЛЕНИНСКИЙ РАЙОН</c:v>
                </c:pt>
                <c:pt idx="25">
                  <c:v>МБОУ Гимназия № 7</c:v>
                </c:pt>
                <c:pt idx="26">
                  <c:v>МАОУ Гимназия № 11 </c:v>
                </c:pt>
                <c:pt idx="27">
                  <c:v>МАОУ Гимназия № 15</c:v>
                </c:pt>
                <c:pt idx="28">
                  <c:v>МАОУ Лицей № 3</c:v>
                </c:pt>
                <c:pt idx="29">
                  <c:v>МАОУ Лицей № 12</c:v>
                </c:pt>
                <c:pt idx="30">
                  <c:v>МБОУ СШ № 13</c:v>
                </c:pt>
                <c:pt idx="31">
                  <c:v>МАОУ СШ № 16</c:v>
                </c:pt>
                <c:pt idx="32">
                  <c:v>МБОУ СШ № 31</c:v>
                </c:pt>
                <c:pt idx="33">
                  <c:v>МБОУ СШ № 44</c:v>
                </c:pt>
                <c:pt idx="34">
                  <c:v>МАОУ СШ № 50</c:v>
                </c:pt>
                <c:pt idx="35">
                  <c:v>МАОУ СШ № 53</c:v>
                </c:pt>
                <c:pt idx="36">
                  <c:v>МБОУ СШ № 64</c:v>
                </c:pt>
                <c:pt idx="37">
                  <c:v>МАОУ СШ № 65</c:v>
                </c:pt>
                <c:pt idx="38">
                  <c:v>МБОУ СШ № 79</c:v>
                </c:pt>
                <c:pt idx="39">
                  <c:v>МАОУ СШ № 89</c:v>
                </c:pt>
                <c:pt idx="40">
                  <c:v>МБОУ СШ № 94</c:v>
                </c:pt>
                <c:pt idx="41">
                  <c:v>МАОУ СШ № 148</c:v>
                </c:pt>
                <c:pt idx="42">
                  <c:v>ОКТЯБРЬСКИЙ РАЙОН</c:v>
                </c:pt>
                <c:pt idx="43">
                  <c:v>МАОУ «КУГ № 1 – Универс»</c:v>
                </c:pt>
                <c:pt idx="44">
                  <c:v>МБОУ Гимназия № 3</c:v>
                </c:pt>
                <c:pt idx="45">
                  <c:v>МАОУ Гимназия № 13 "Академ"</c:v>
                </c:pt>
                <c:pt idx="46">
                  <c:v>МАОУ Лицей № 1</c:v>
                </c:pt>
                <c:pt idx="47">
                  <c:v>МБОУ Лицей № 8</c:v>
                </c:pt>
                <c:pt idx="48">
                  <c:v>МБОУ Лицей № 10</c:v>
                </c:pt>
                <c:pt idx="49">
                  <c:v>МАОУ Школа-интернат № 1</c:v>
                </c:pt>
                <c:pt idx="50">
                  <c:v>МАОУ СШ № 3</c:v>
                </c:pt>
                <c:pt idx="51">
                  <c:v>МБОУ СШ № 21</c:v>
                </c:pt>
                <c:pt idx="52">
                  <c:v>МБОУ СШ № 30</c:v>
                </c:pt>
                <c:pt idx="53">
                  <c:v>МБОУ СШ № 36</c:v>
                </c:pt>
                <c:pt idx="54">
                  <c:v>МБОУ СШ № 39</c:v>
                </c:pt>
                <c:pt idx="55">
                  <c:v>МАОУ СШ № 72 </c:v>
                </c:pt>
                <c:pt idx="56">
                  <c:v>МБОУ СШ № 73</c:v>
                </c:pt>
                <c:pt idx="57">
                  <c:v>МАОУ СШ № 82</c:v>
                </c:pt>
                <c:pt idx="58">
                  <c:v>МБОУ СШ № 84</c:v>
                </c:pt>
                <c:pt idx="59">
                  <c:v>МБОУ СШ № 95</c:v>
                </c:pt>
                <c:pt idx="60">
                  <c:v>МБОУ СШ № 99</c:v>
                </c:pt>
                <c:pt idx="61">
                  <c:v>МБОУ СШ № 133</c:v>
                </c:pt>
                <c:pt idx="62">
                  <c:v>МАОУ СШ № 159</c:v>
                </c:pt>
                <c:pt idx="63">
                  <c:v>СВЕРДЛОВСКИЙ РАЙОН</c:v>
                </c:pt>
                <c:pt idx="64">
                  <c:v>МАОУ Гимназия № 14</c:v>
                </c:pt>
                <c:pt idx="65">
                  <c:v>МАОУ Лицей № 9 "Лидер"</c:v>
                </c:pt>
                <c:pt idx="66">
                  <c:v>МАОУ СШ № 6</c:v>
                </c:pt>
                <c:pt idx="67">
                  <c:v>МАОУ СШ № 17</c:v>
                </c:pt>
                <c:pt idx="68">
                  <c:v>МАОУ СШ № 23</c:v>
                </c:pt>
                <c:pt idx="69">
                  <c:v>МАОУ СШ № 34</c:v>
                </c:pt>
                <c:pt idx="70">
                  <c:v>МАОУ СШ № 42</c:v>
                </c:pt>
                <c:pt idx="71">
                  <c:v>МАОУ СШ № 45</c:v>
                </c:pt>
                <c:pt idx="72">
                  <c:v>МБОУ СШ № 62</c:v>
                </c:pt>
                <c:pt idx="73">
                  <c:v>МАОУ СШ № 76</c:v>
                </c:pt>
                <c:pt idx="74">
                  <c:v>МАОУ СШ № 78</c:v>
                </c:pt>
                <c:pt idx="75">
                  <c:v>МАОУ СШ № 93</c:v>
                </c:pt>
                <c:pt idx="76">
                  <c:v>МАОУ СШ № 137</c:v>
                </c:pt>
                <c:pt idx="77">
                  <c:v>МАОУ СШ № 158 "Грани"</c:v>
                </c:pt>
                <c:pt idx="78">
                  <c:v>СОВЕТСКИЙ РАЙОН</c:v>
                </c:pt>
                <c:pt idx="79">
                  <c:v>МАОУ СШ № 1</c:v>
                </c:pt>
                <c:pt idx="80">
                  <c:v>МБОУ СШ № 2</c:v>
                </c:pt>
                <c:pt idx="81">
                  <c:v>МАОУ СШ № 5</c:v>
                </c:pt>
                <c:pt idx="82">
                  <c:v>МАОУ СШ № 7</c:v>
                </c:pt>
                <c:pt idx="83">
                  <c:v>МАОУ СШ № 18</c:v>
                </c:pt>
                <c:pt idx="84">
                  <c:v>МАОУ СШ № 24</c:v>
                </c:pt>
                <c:pt idx="85">
                  <c:v>МБОУ СШ № 56</c:v>
                </c:pt>
                <c:pt idx="86">
                  <c:v>МАОУ СШ № 66</c:v>
                </c:pt>
                <c:pt idx="87">
                  <c:v>МАОУ СШ № 69</c:v>
                </c:pt>
                <c:pt idx="88">
                  <c:v>МАОУ СШ № 85</c:v>
                </c:pt>
                <c:pt idx="89">
                  <c:v>МАОУ СШ № 91</c:v>
                </c:pt>
                <c:pt idx="90">
                  <c:v>МАОУ СШ № 98</c:v>
                </c:pt>
                <c:pt idx="91">
                  <c:v>МАОУ СШ № 108</c:v>
                </c:pt>
                <c:pt idx="92">
                  <c:v>МАОУ СШ № 115</c:v>
                </c:pt>
                <c:pt idx="93">
                  <c:v>МАОУ СШ № 121</c:v>
                </c:pt>
                <c:pt idx="94">
                  <c:v>МАОУ СШ № 129</c:v>
                </c:pt>
                <c:pt idx="95">
                  <c:v>МАОУ СШ № 134</c:v>
                </c:pt>
                <c:pt idx="96">
                  <c:v>МАОУ СШ № 139</c:v>
                </c:pt>
                <c:pt idx="97">
                  <c:v>МАОУ СШ № 141</c:v>
                </c:pt>
                <c:pt idx="98">
                  <c:v>МАОУ СШ № 143</c:v>
                </c:pt>
                <c:pt idx="99">
                  <c:v>МАОУ СШ № 144</c:v>
                </c:pt>
                <c:pt idx="100">
                  <c:v>МАОУ СШ № 145</c:v>
                </c:pt>
                <c:pt idx="101">
                  <c:v>МАОУ СШ № 147</c:v>
                </c:pt>
                <c:pt idx="102">
                  <c:v>МАОУ СШ № 149</c:v>
                </c:pt>
                <c:pt idx="103">
                  <c:v>МАОУ СШ № 150</c:v>
                </c:pt>
                <c:pt idx="104">
                  <c:v>МАОУ СШ № 151</c:v>
                </c:pt>
                <c:pt idx="105">
                  <c:v>МАОУ СШ № 152 </c:v>
                </c:pt>
                <c:pt idx="106">
                  <c:v>МАОУ СШ № 154</c:v>
                </c:pt>
                <c:pt idx="107">
                  <c:v>МАОУ СШ № 156</c:v>
                </c:pt>
                <c:pt idx="108">
                  <c:v>МАОУ СШ № 157</c:v>
                </c:pt>
                <c:pt idx="109">
                  <c:v>ЦЕНТРАЛЬНЫЙ РАЙОН</c:v>
                </c:pt>
                <c:pt idx="110">
                  <c:v>МАОУ Гимназия № 2</c:v>
                </c:pt>
                <c:pt idx="111">
                  <c:v>МБОУ  Гимназия № 16</c:v>
                </c:pt>
                <c:pt idx="112">
                  <c:v>МБОУ Лицей № 2</c:v>
                </c:pt>
                <c:pt idx="113">
                  <c:v>МБОУ СШ № 4</c:v>
                </c:pt>
                <c:pt idx="114">
                  <c:v>МБОУ СШ № 10 </c:v>
                </c:pt>
                <c:pt idx="115">
                  <c:v>МБОУ СШ № 27</c:v>
                </c:pt>
                <c:pt idx="116">
                  <c:v>МБОУ СШ № 51</c:v>
                </c:pt>
                <c:pt idx="117">
                  <c:v>МАОУ СШ "Комплекс Покровский"</c:v>
                </c:pt>
                <c:pt idx="118">
                  <c:v>МАОУ СШ " 155</c:v>
                </c:pt>
              </c:strCache>
            </c:strRef>
          </c:cat>
          <c:val>
            <c:numRef>
              <c:f>'2024 ИТОГИ-4-9-11'!$AP$7:$AP$125</c:f>
              <c:numCache>
                <c:formatCode>0,00</c:formatCode>
                <c:ptCount val="119"/>
                <c:pt idx="0">
                  <c:v>60.124489745886969</c:v>
                </c:pt>
                <c:pt idx="1">
                  <c:v>60.666687390206413</c:v>
                </c:pt>
                <c:pt idx="3">
                  <c:v>65.5</c:v>
                </c:pt>
                <c:pt idx="4">
                  <c:v>63.287500000000001</c:v>
                </c:pt>
                <c:pt idx="5">
                  <c:v>68.099999999999994</c:v>
                </c:pt>
                <c:pt idx="6">
                  <c:v>62.8</c:v>
                </c:pt>
                <c:pt idx="7">
                  <c:v>59.909090909090907</c:v>
                </c:pt>
                <c:pt idx="8">
                  <c:v>60.37777777777778</c:v>
                </c:pt>
                <c:pt idx="9">
                  <c:v>56.239130434782609</c:v>
                </c:pt>
                <c:pt idx="10">
                  <c:v>49.12</c:v>
                </c:pt>
                <c:pt idx="11">
                  <c:v>60.759999999999991</c:v>
                </c:pt>
                <c:pt idx="12">
                  <c:v>66.5</c:v>
                </c:pt>
                <c:pt idx="13">
                  <c:v>58</c:v>
                </c:pt>
                <c:pt idx="14">
                  <c:v>71</c:v>
                </c:pt>
                <c:pt idx="15">
                  <c:v>65.7</c:v>
                </c:pt>
                <c:pt idx="16">
                  <c:v>67.900000000000006</c:v>
                </c:pt>
                <c:pt idx="17">
                  <c:v>55.2</c:v>
                </c:pt>
                <c:pt idx="18">
                  <c:v>54</c:v>
                </c:pt>
                <c:pt idx="21">
                  <c:v>55</c:v>
                </c:pt>
                <c:pt idx="22">
                  <c:v>60</c:v>
                </c:pt>
                <c:pt idx="23">
                  <c:v>54.3</c:v>
                </c:pt>
                <c:pt idx="24">
                  <c:v>57.819999999999986</c:v>
                </c:pt>
                <c:pt idx="25">
                  <c:v>64.599999999999994</c:v>
                </c:pt>
                <c:pt idx="26">
                  <c:v>66</c:v>
                </c:pt>
                <c:pt idx="27">
                  <c:v>64.099999999999994</c:v>
                </c:pt>
                <c:pt idx="28">
                  <c:v>65.400000000000006</c:v>
                </c:pt>
                <c:pt idx="29">
                  <c:v>58.7</c:v>
                </c:pt>
                <c:pt idx="30">
                  <c:v>44.5</c:v>
                </c:pt>
                <c:pt idx="32">
                  <c:v>54</c:v>
                </c:pt>
                <c:pt idx="33">
                  <c:v>61</c:v>
                </c:pt>
                <c:pt idx="35">
                  <c:v>57.5</c:v>
                </c:pt>
                <c:pt idx="36">
                  <c:v>68</c:v>
                </c:pt>
                <c:pt idx="37">
                  <c:v>49.3</c:v>
                </c:pt>
                <c:pt idx="38">
                  <c:v>49.4</c:v>
                </c:pt>
                <c:pt idx="39">
                  <c:v>51.5</c:v>
                </c:pt>
                <c:pt idx="40">
                  <c:v>63.4</c:v>
                </c:pt>
                <c:pt idx="41">
                  <c:v>49.9</c:v>
                </c:pt>
                <c:pt idx="42">
                  <c:v>59.243333333333339</c:v>
                </c:pt>
                <c:pt idx="43">
                  <c:v>65.7</c:v>
                </c:pt>
                <c:pt idx="44">
                  <c:v>68</c:v>
                </c:pt>
                <c:pt idx="45">
                  <c:v>66</c:v>
                </c:pt>
                <c:pt idx="46">
                  <c:v>65</c:v>
                </c:pt>
                <c:pt idx="47">
                  <c:v>64</c:v>
                </c:pt>
                <c:pt idx="48">
                  <c:v>59.7</c:v>
                </c:pt>
                <c:pt idx="49">
                  <c:v>66.3</c:v>
                </c:pt>
                <c:pt idx="50">
                  <c:v>68.400000000000006</c:v>
                </c:pt>
                <c:pt idx="51">
                  <c:v>49</c:v>
                </c:pt>
                <c:pt idx="52">
                  <c:v>51.5</c:v>
                </c:pt>
                <c:pt idx="53">
                  <c:v>41.7</c:v>
                </c:pt>
                <c:pt idx="55">
                  <c:v>61.9</c:v>
                </c:pt>
                <c:pt idx="57">
                  <c:v>61</c:v>
                </c:pt>
                <c:pt idx="58">
                  <c:v>51.9</c:v>
                </c:pt>
                <c:pt idx="59">
                  <c:v>53.75</c:v>
                </c:pt>
                <c:pt idx="60">
                  <c:v>65.900000000000006</c:v>
                </c:pt>
                <c:pt idx="61">
                  <c:v>54.63</c:v>
                </c:pt>
                <c:pt idx="62">
                  <c:v>52</c:v>
                </c:pt>
                <c:pt idx="63">
                  <c:v>60.469230769230769</c:v>
                </c:pt>
                <c:pt idx="64">
                  <c:v>62</c:v>
                </c:pt>
                <c:pt idx="65">
                  <c:v>62</c:v>
                </c:pt>
                <c:pt idx="66">
                  <c:v>67.400000000000006</c:v>
                </c:pt>
                <c:pt idx="67">
                  <c:v>63.1</c:v>
                </c:pt>
                <c:pt idx="68">
                  <c:v>66.7</c:v>
                </c:pt>
                <c:pt idx="69">
                  <c:v>51</c:v>
                </c:pt>
                <c:pt idx="71">
                  <c:v>62.9</c:v>
                </c:pt>
                <c:pt idx="72">
                  <c:v>55.6</c:v>
                </c:pt>
                <c:pt idx="73">
                  <c:v>63</c:v>
                </c:pt>
                <c:pt idx="74">
                  <c:v>51</c:v>
                </c:pt>
                <c:pt idx="75">
                  <c:v>61.8</c:v>
                </c:pt>
                <c:pt idx="76">
                  <c:v>62.6</c:v>
                </c:pt>
                <c:pt idx="77">
                  <c:v>57</c:v>
                </c:pt>
                <c:pt idx="78">
                  <c:v>59.735862068965531</c:v>
                </c:pt>
                <c:pt idx="79">
                  <c:v>58.8</c:v>
                </c:pt>
                <c:pt idx="80">
                  <c:v>52.1</c:v>
                </c:pt>
                <c:pt idx="81">
                  <c:v>55.8</c:v>
                </c:pt>
                <c:pt idx="82">
                  <c:v>67.5</c:v>
                </c:pt>
                <c:pt idx="83">
                  <c:v>60</c:v>
                </c:pt>
                <c:pt idx="84">
                  <c:v>60.1</c:v>
                </c:pt>
                <c:pt idx="86">
                  <c:v>61</c:v>
                </c:pt>
                <c:pt idx="87">
                  <c:v>65.3</c:v>
                </c:pt>
                <c:pt idx="88">
                  <c:v>57.4</c:v>
                </c:pt>
                <c:pt idx="89">
                  <c:v>59.2</c:v>
                </c:pt>
                <c:pt idx="90">
                  <c:v>58.6</c:v>
                </c:pt>
                <c:pt idx="91">
                  <c:v>57.9</c:v>
                </c:pt>
                <c:pt idx="92">
                  <c:v>59.7</c:v>
                </c:pt>
                <c:pt idx="93">
                  <c:v>52.84</c:v>
                </c:pt>
                <c:pt idx="94">
                  <c:v>56.8</c:v>
                </c:pt>
                <c:pt idx="95">
                  <c:v>54.7</c:v>
                </c:pt>
                <c:pt idx="96">
                  <c:v>50.9</c:v>
                </c:pt>
                <c:pt idx="97">
                  <c:v>60</c:v>
                </c:pt>
                <c:pt idx="98">
                  <c:v>62</c:v>
                </c:pt>
                <c:pt idx="99">
                  <c:v>70.900000000000006</c:v>
                </c:pt>
                <c:pt idx="100">
                  <c:v>65</c:v>
                </c:pt>
                <c:pt idx="101">
                  <c:v>51</c:v>
                </c:pt>
                <c:pt idx="102">
                  <c:v>60.9</c:v>
                </c:pt>
                <c:pt idx="103">
                  <c:v>60.9</c:v>
                </c:pt>
                <c:pt idx="104">
                  <c:v>65</c:v>
                </c:pt>
                <c:pt idx="105">
                  <c:v>68.900000000000006</c:v>
                </c:pt>
                <c:pt idx="106">
                  <c:v>60.1</c:v>
                </c:pt>
                <c:pt idx="107">
                  <c:v>51</c:v>
                </c:pt>
                <c:pt idx="108">
                  <c:v>68</c:v>
                </c:pt>
                <c:pt idx="109">
                  <c:v>65.939995651616584</c:v>
                </c:pt>
                <c:pt idx="110">
                  <c:v>79.149425287356323</c:v>
                </c:pt>
                <c:pt idx="111">
                  <c:v>68.391304347826093</c:v>
                </c:pt>
                <c:pt idx="112">
                  <c:v>66.285714285714292</c:v>
                </c:pt>
                <c:pt idx="113">
                  <c:v>61.307692307692307</c:v>
                </c:pt>
                <c:pt idx="114">
                  <c:v>74.099999999999994</c:v>
                </c:pt>
                <c:pt idx="115">
                  <c:v>57.5</c:v>
                </c:pt>
                <c:pt idx="117">
                  <c:v>65.691489361702125</c:v>
                </c:pt>
                <c:pt idx="118">
                  <c:v>55.094339622641506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8CB-49F0-B680-A791C427F8FA}"/>
            </c:ext>
          </c:extLst>
        </c:ser>
        <c:ser>
          <c:idx val="0"/>
          <c:order val="1"/>
          <c:tx>
            <c:v>2024 ср. балл по городу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marker>
          <c:cat>
            <c:strRef>
              <c:f>'2024 ИТОГИ-4-9-11'!$C$7:$C$125</c:f>
              <c:strCache>
                <c:ptCount val="119"/>
                <c:pt idx="0">
                  <c:v>По городу Красноярску</c:v>
                </c:pt>
                <c:pt idx="1">
                  <c:v>ЖЕЛЕЗНОДОРОЖНЫЙ РАЙОН</c:v>
                </c:pt>
                <c:pt idx="2">
                  <c:v>МБОУ Прогимназия  № 131</c:v>
                </c:pt>
                <c:pt idx="3">
                  <c:v>МАОУ Гимназия № 8</c:v>
                </c:pt>
                <c:pt idx="4">
                  <c:v>МАОУ Гимназия №  9</c:v>
                </c:pt>
                <c:pt idx="5">
                  <c:v>МАОУ Лицей № 7</c:v>
                </c:pt>
                <c:pt idx="6">
                  <c:v>МАОУ Лицей № 28</c:v>
                </c:pt>
                <c:pt idx="7">
                  <c:v>МАОУ СШ  № 12</c:v>
                </c:pt>
                <c:pt idx="8">
                  <c:v>МАОУ СШ № 19</c:v>
                </c:pt>
                <c:pt idx="9">
                  <c:v>МАОУ СШ № 32</c:v>
                </c:pt>
                <c:pt idx="10">
                  <c:v>МБОУ СШ № 86 </c:v>
                </c:pt>
                <c:pt idx="11">
                  <c:v>КИРОВСКИЙ РАЙОН</c:v>
                </c:pt>
                <c:pt idx="12">
                  <c:v>МАОУ Гимназия № 4</c:v>
                </c:pt>
                <c:pt idx="13">
                  <c:v>МАОУ Гимназия № 6</c:v>
                </c:pt>
                <c:pt idx="14">
                  <c:v>МАОУ Гимназия № 10</c:v>
                </c:pt>
                <c:pt idx="15">
                  <c:v>МАОУ Лицей № 6 "Перспектива"</c:v>
                </c:pt>
                <c:pt idx="16">
                  <c:v>МАОУ Лицей № 11</c:v>
                </c:pt>
                <c:pt idx="17">
                  <c:v>МАОУ СШ № 8 "Созидание"</c:v>
                </c:pt>
                <c:pt idx="18">
                  <c:v>МАОУ СШ № 46</c:v>
                </c:pt>
                <c:pt idx="19">
                  <c:v>МАОУ СШ № 55</c:v>
                </c:pt>
                <c:pt idx="20">
                  <c:v>МАОУ СШ № 63</c:v>
                </c:pt>
                <c:pt idx="21">
                  <c:v>МАОУ СШ № 81</c:v>
                </c:pt>
                <c:pt idx="22">
                  <c:v>МАОУ СШ № 90</c:v>
                </c:pt>
                <c:pt idx="23">
                  <c:v>МАОУ СШ № 135</c:v>
                </c:pt>
                <c:pt idx="24">
                  <c:v>ЛЕНИНСКИЙ РАЙОН</c:v>
                </c:pt>
                <c:pt idx="25">
                  <c:v>МБОУ Гимназия № 7</c:v>
                </c:pt>
                <c:pt idx="26">
                  <c:v>МАОУ Гимназия № 11 </c:v>
                </c:pt>
                <c:pt idx="27">
                  <c:v>МАОУ Гимназия № 15</c:v>
                </c:pt>
                <c:pt idx="28">
                  <c:v>МАОУ Лицей № 3</c:v>
                </c:pt>
                <c:pt idx="29">
                  <c:v>МАОУ Лицей № 12</c:v>
                </c:pt>
                <c:pt idx="30">
                  <c:v>МБОУ СШ № 13</c:v>
                </c:pt>
                <c:pt idx="31">
                  <c:v>МАОУ СШ № 16</c:v>
                </c:pt>
                <c:pt idx="32">
                  <c:v>МБОУ СШ № 31</c:v>
                </c:pt>
                <c:pt idx="33">
                  <c:v>МБОУ СШ № 44</c:v>
                </c:pt>
                <c:pt idx="34">
                  <c:v>МАОУ СШ № 50</c:v>
                </c:pt>
                <c:pt idx="35">
                  <c:v>МАОУ СШ № 53</c:v>
                </c:pt>
                <c:pt idx="36">
                  <c:v>МБОУ СШ № 64</c:v>
                </c:pt>
                <c:pt idx="37">
                  <c:v>МАОУ СШ № 65</c:v>
                </c:pt>
                <c:pt idx="38">
                  <c:v>МБОУ СШ № 79</c:v>
                </c:pt>
                <c:pt idx="39">
                  <c:v>МАОУ СШ № 89</c:v>
                </c:pt>
                <c:pt idx="40">
                  <c:v>МБОУ СШ № 94</c:v>
                </c:pt>
                <c:pt idx="41">
                  <c:v>МАОУ СШ № 148</c:v>
                </c:pt>
                <c:pt idx="42">
                  <c:v>ОКТЯБРЬСКИЙ РАЙОН</c:v>
                </c:pt>
                <c:pt idx="43">
                  <c:v>МАОУ «КУГ № 1 – Универс»</c:v>
                </c:pt>
                <c:pt idx="44">
                  <c:v>МБОУ Гимназия № 3</c:v>
                </c:pt>
                <c:pt idx="45">
                  <c:v>МАОУ Гимназия № 13 "Академ"</c:v>
                </c:pt>
                <c:pt idx="46">
                  <c:v>МАОУ Лицей № 1</c:v>
                </c:pt>
                <c:pt idx="47">
                  <c:v>МБОУ Лицей № 8</c:v>
                </c:pt>
                <c:pt idx="48">
                  <c:v>МБОУ Лицей № 10</c:v>
                </c:pt>
                <c:pt idx="49">
                  <c:v>МАОУ Школа-интернат № 1</c:v>
                </c:pt>
                <c:pt idx="50">
                  <c:v>МАОУ СШ № 3</c:v>
                </c:pt>
                <c:pt idx="51">
                  <c:v>МБОУ СШ № 21</c:v>
                </c:pt>
                <c:pt idx="52">
                  <c:v>МБОУ СШ № 30</c:v>
                </c:pt>
                <c:pt idx="53">
                  <c:v>МБОУ СШ № 36</c:v>
                </c:pt>
                <c:pt idx="54">
                  <c:v>МБОУ СШ № 39</c:v>
                </c:pt>
                <c:pt idx="55">
                  <c:v>МАОУ СШ № 72 </c:v>
                </c:pt>
                <c:pt idx="56">
                  <c:v>МБОУ СШ № 73</c:v>
                </c:pt>
                <c:pt idx="57">
                  <c:v>МАОУ СШ № 82</c:v>
                </c:pt>
                <c:pt idx="58">
                  <c:v>МБОУ СШ № 84</c:v>
                </c:pt>
                <c:pt idx="59">
                  <c:v>МБОУ СШ № 95</c:v>
                </c:pt>
                <c:pt idx="60">
                  <c:v>МБОУ СШ № 99</c:v>
                </c:pt>
                <c:pt idx="61">
                  <c:v>МБОУ СШ № 133</c:v>
                </c:pt>
                <c:pt idx="62">
                  <c:v>МАОУ СШ № 159</c:v>
                </c:pt>
                <c:pt idx="63">
                  <c:v>СВЕРДЛОВСКИЙ РАЙОН</c:v>
                </c:pt>
                <c:pt idx="64">
                  <c:v>МАОУ Гимназия № 14</c:v>
                </c:pt>
                <c:pt idx="65">
                  <c:v>МАОУ Лицей № 9 "Лидер"</c:v>
                </c:pt>
                <c:pt idx="66">
                  <c:v>МАОУ СШ № 6</c:v>
                </c:pt>
                <c:pt idx="67">
                  <c:v>МАОУ СШ № 17</c:v>
                </c:pt>
                <c:pt idx="68">
                  <c:v>МАОУ СШ № 23</c:v>
                </c:pt>
                <c:pt idx="69">
                  <c:v>МАОУ СШ № 34</c:v>
                </c:pt>
                <c:pt idx="70">
                  <c:v>МАОУ СШ № 42</c:v>
                </c:pt>
                <c:pt idx="71">
                  <c:v>МАОУ СШ № 45</c:v>
                </c:pt>
                <c:pt idx="72">
                  <c:v>МБОУ СШ № 62</c:v>
                </c:pt>
                <c:pt idx="73">
                  <c:v>МАОУ СШ № 76</c:v>
                </c:pt>
                <c:pt idx="74">
                  <c:v>МАОУ СШ № 78</c:v>
                </c:pt>
                <c:pt idx="75">
                  <c:v>МАОУ СШ № 93</c:v>
                </c:pt>
                <c:pt idx="76">
                  <c:v>МАОУ СШ № 137</c:v>
                </c:pt>
                <c:pt idx="77">
                  <c:v>МАОУ СШ № 158 "Грани"</c:v>
                </c:pt>
                <c:pt idx="78">
                  <c:v>СОВЕТСКИЙ РАЙОН</c:v>
                </c:pt>
                <c:pt idx="79">
                  <c:v>МАОУ СШ № 1</c:v>
                </c:pt>
                <c:pt idx="80">
                  <c:v>МБОУ СШ № 2</c:v>
                </c:pt>
                <c:pt idx="81">
                  <c:v>МАОУ СШ № 5</c:v>
                </c:pt>
                <c:pt idx="82">
                  <c:v>МАОУ СШ № 7</c:v>
                </c:pt>
                <c:pt idx="83">
                  <c:v>МАОУ СШ № 18</c:v>
                </c:pt>
                <c:pt idx="84">
                  <c:v>МАОУ СШ № 24</c:v>
                </c:pt>
                <c:pt idx="85">
                  <c:v>МБОУ СШ № 56</c:v>
                </c:pt>
                <c:pt idx="86">
                  <c:v>МАОУ СШ № 66</c:v>
                </c:pt>
                <c:pt idx="87">
                  <c:v>МАОУ СШ № 69</c:v>
                </c:pt>
                <c:pt idx="88">
                  <c:v>МАОУ СШ № 85</c:v>
                </c:pt>
                <c:pt idx="89">
                  <c:v>МАОУ СШ № 91</c:v>
                </c:pt>
                <c:pt idx="90">
                  <c:v>МАОУ СШ № 98</c:v>
                </c:pt>
                <c:pt idx="91">
                  <c:v>МАОУ СШ № 108</c:v>
                </c:pt>
                <c:pt idx="92">
                  <c:v>МАОУ СШ № 115</c:v>
                </c:pt>
                <c:pt idx="93">
                  <c:v>МАОУ СШ № 121</c:v>
                </c:pt>
                <c:pt idx="94">
                  <c:v>МАОУ СШ № 129</c:v>
                </c:pt>
                <c:pt idx="95">
                  <c:v>МАОУ СШ № 134</c:v>
                </c:pt>
                <c:pt idx="96">
                  <c:v>МАОУ СШ № 139</c:v>
                </c:pt>
                <c:pt idx="97">
                  <c:v>МАОУ СШ № 141</c:v>
                </c:pt>
                <c:pt idx="98">
                  <c:v>МАОУ СШ № 143</c:v>
                </c:pt>
                <c:pt idx="99">
                  <c:v>МАОУ СШ № 144</c:v>
                </c:pt>
                <c:pt idx="100">
                  <c:v>МАОУ СШ № 145</c:v>
                </c:pt>
                <c:pt idx="101">
                  <c:v>МАОУ СШ № 147</c:v>
                </c:pt>
                <c:pt idx="102">
                  <c:v>МАОУ СШ № 149</c:v>
                </c:pt>
                <c:pt idx="103">
                  <c:v>МАОУ СШ № 150</c:v>
                </c:pt>
                <c:pt idx="104">
                  <c:v>МАОУ СШ № 151</c:v>
                </c:pt>
                <c:pt idx="105">
                  <c:v>МАОУ СШ № 152 </c:v>
                </c:pt>
                <c:pt idx="106">
                  <c:v>МАОУ СШ № 154</c:v>
                </c:pt>
                <c:pt idx="107">
                  <c:v>МАОУ СШ № 156</c:v>
                </c:pt>
                <c:pt idx="108">
                  <c:v>МАОУ СШ № 157</c:v>
                </c:pt>
                <c:pt idx="109">
                  <c:v>ЦЕНТРАЛЬНЫЙ РАЙОН</c:v>
                </c:pt>
                <c:pt idx="110">
                  <c:v>МАОУ Гимназия № 2</c:v>
                </c:pt>
                <c:pt idx="111">
                  <c:v>МБОУ  Гимназия № 16</c:v>
                </c:pt>
                <c:pt idx="112">
                  <c:v>МБОУ Лицей № 2</c:v>
                </c:pt>
                <c:pt idx="113">
                  <c:v>МБОУ СШ № 4</c:v>
                </c:pt>
                <c:pt idx="114">
                  <c:v>МБОУ СШ № 10 </c:v>
                </c:pt>
                <c:pt idx="115">
                  <c:v>МБОУ СШ № 27</c:v>
                </c:pt>
                <c:pt idx="116">
                  <c:v>МБОУ СШ № 51</c:v>
                </c:pt>
                <c:pt idx="117">
                  <c:v>МАОУ СШ "Комплекс Покровский"</c:v>
                </c:pt>
                <c:pt idx="118">
                  <c:v>МАОУ СШ " 155</c:v>
                </c:pt>
              </c:strCache>
            </c:strRef>
          </c:cat>
          <c:val>
            <c:numRef>
              <c:f>'2024 ИТОГИ-4-9-11'!$AQ$7:$AQ$125</c:f>
              <c:numCache>
                <c:formatCode>0,00</c:formatCode>
                <c:ptCount val="119"/>
                <c:pt idx="0">
                  <c:v>62.01</c:v>
                </c:pt>
                <c:pt idx="1">
                  <c:v>62.01</c:v>
                </c:pt>
                <c:pt idx="2">
                  <c:v>62.01</c:v>
                </c:pt>
                <c:pt idx="3">
                  <c:v>62.01</c:v>
                </c:pt>
                <c:pt idx="4">
                  <c:v>62.01</c:v>
                </c:pt>
                <c:pt idx="5">
                  <c:v>62.01</c:v>
                </c:pt>
                <c:pt idx="6">
                  <c:v>62.01</c:v>
                </c:pt>
                <c:pt idx="7">
                  <c:v>62.01</c:v>
                </c:pt>
                <c:pt idx="8">
                  <c:v>62.01</c:v>
                </c:pt>
                <c:pt idx="9">
                  <c:v>62.01</c:v>
                </c:pt>
                <c:pt idx="10">
                  <c:v>62.01</c:v>
                </c:pt>
                <c:pt idx="11">
                  <c:v>62.01</c:v>
                </c:pt>
                <c:pt idx="12">
                  <c:v>62.01</c:v>
                </c:pt>
                <c:pt idx="13">
                  <c:v>62.01</c:v>
                </c:pt>
                <c:pt idx="14">
                  <c:v>62.01</c:v>
                </c:pt>
                <c:pt idx="15">
                  <c:v>62.01</c:v>
                </c:pt>
                <c:pt idx="16">
                  <c:v>62.01</c:v>
                </c:pt>
                <c:pt idx="17">
                  <c:v>62.01</c:v>
                </c:pt>
                <c:pt idx="18">
                  <c:v>62.01</c:v>
                </c:pt>
                <c:pt idx="19">
                  <c:v>62.01</c:v>
                </c:pt>
                <c:pt idx="20">
                  <c:v>62.01</c:v>
                </c:pt>
                <c:pt idx="21">
                  <c:v>62.01</c:v>
                </c:pt>
                <c:pt idx="22">
                  <c:v>62.01</c:v>
                </c:pt>
                <c:pt idx="23">
                  <c:v>62.01</c:v>
                </c:pt>
                <c:pt idx="24">
                  <c:v>62.01</c:v>
                </c:pt>
                <c:pt idx="25">
                  <c:v>62.01</c:v>
                </c:pt>
                <c:pt idx="26">
                  <c:v>62.01</c:v>
                </c:pt>
                <c:pt idx="27">
                  <c:v>62.01</c:v>
                </c:pt>
                <c:pt idx="28">
                  <c:v>62.01</c:v>
                </c:pt>
                <c:pt idx="29">
                  <c:v>62.01</c:v>
                </c:pt>
                <c:pt idx="30">
                  <c:v>62.01</c:v>
                </c:pt>
                <c:pt idx="31">
                  <c:v>62.01</c:v>
                </c:pt>
                <c:pt idx="32">
                  <c:v>62.01</c:v>
                </c:pt>
                <c:pt idx="33">
                  <c:v>62.01</c:v>
                </c:pt>
                <c:pt idx="34">
                  <c:v>62.01</c:v>
                </c:pt>
                <c:pt idx="35">
                  <c:v>62.01</c:v>
                </c:pt>
                <c:pt idx="36">
                  <c:v>62.01</c:v>
                </c:pt>
                <c:pt idx="37">
                  <c:v>62.01</c:v>
                </c:pt>
                <c:pt idx="38">
                  <c:v>62.01</c:v>
                </c:pt>
                <c:pt idx="39">
                  <c:v>62.01</c:v>
                </c:pt>
                <c:pt idx="40">
                  <c:v>62.01</c:v>
                </c:pt>
                <c:pt idx="41">
                  <c:v>62.01</c:v>
                </c:pt>
                <c:pt idx="42">
                  <c:v>62.01</c:v>
                </c:pt>
                <c:pt idx="43">
                  <c:v>62.01</c:v>
                </c:pt>
                <c:pt idx="44">
                  <c:v>62.01</c:v>
                </c:pt>
                <c:pt idx="45">
                  <c:v>62.01</c:v>
                </c:pt>
                <c:pt idx="46">
                  <c:v>62.01</c:v>
                </c:pt>
                <c:pt idx="47">
                  <c:v>62.01</c:v>
                </c:pt>
                <c:pt idx="48">
                  <c:v>62.01</c:v>
                </c:pt>
                <c:pt idx="49">
                  <c:v>62.01</c:v>
                </c:pt>
                <c:pt idx="50">
                  <c:v>62.01</c:v>
                </c:pt>
                <c:pt idx="51">
                  <c:v>62.01</c:v>
                </c:pt>
                <c:pt idx="52">
                  <c:v>62.01</c:v>
                </c:pt>
                <c:pt idx="53">
                  <c:v>62.01</c:v>
                </c:pt>
                <c:pt idx="54">
                  <c:v>62.01</c:v>
                </c:pt>
                <c:pt idx="55">
                  <c:v>62.01</c:v>
                </c:pt>
                <c:pt idx="56">
                  <c:v>62.01</c:v>
                </c:pt>
                <c:pt idx="57">
                  <c:v>62.01</c:v>
                </c:pt>
                <c:pt idx="58">
                  <c:v>62.01</c:v>
                </c:pt>
                <c:pt idx="59">
                  <c:v>62.01</c:v>
                </c:pt>
                <c:pt idx="60">
                  <c:v>62.01</c:v>
                </c:pt>
                <c:pt idx="61">
                  <c:v>62.01</c:v>
                </c:pt>
                <c:pt idx="62">
                  <c:v>62.01</c:v>
                </c:pt>
                <c:pt idx="63">
                  <c:v>62.01</c:v>
                </c:pt>
                <c:pt idx="64">
                  <c:v>62.01</c:v>
                </c:pt>
                <c:pt idx="65">
                  <c:v>62.01</c:v>
                </c:pt>
                <c:pt idx="66">
                  <c:v>62.01</c:v>
                </c:pt>
                <c:pt idx="67">
                  <c:v>62.01</c:v>
                </c:pt>
                <c:pt idx="68">
                  <c:v>62.01</c:v>
                </c:pt>
                <c:pt idx="69">
                  <c:v>62.01</c:v>
                </c:pt>
                <c:pt idx="70">
                  <c:v>62.01</c:v>
                </c:pt>
                <c:pt idx="71">
                  <c:v>62.01</c:v>
                </c:pt>
                <c:pt idx="72">
                  <c:v>62.01</c:v>
                </c:pt>
                <c:pt idx="73">
                  <c:v>62.01</c:v>
                </c:pt>
                <c:pt idx="74">
                  <c:v>62.01</c:v>
                </c:pt>
                <c:pt idx="75">
                  <c:v>62.01</c:v>
                </c:pt>
                <c:pt idx="76">
                  <c:v>62.01</c:v>
                </c:pt>
                <c:pt idx="77">
                  <c:v>62.01</c:v>
                </c:pt>
                <c:pt idx="78">
                  <c:v>62.01</c:v>
                </c:pt>
                <c:pt idx="79">
                  <c:v>62.01</c:v>
                </c:pt>
                <c:pt idx="80">
                  <c:v>62.01</c:v>
                </c:pt>
                <c:pt idx="81">
                  <c:v>62.01</c:v>
                </c:pt>
                <c:pt idx="82">
                  <c:v>62.01</c:v>
                </c:pt>
                <c:pt idx="83">
                  <c:v>62.01</c:v>
                </c:pt>
                <c:pt idx="84">
                  <c:v>62.01</c:v>
                </c:pt>
                <c:pt idx="85">
                  <c:v>62.01</c:v>
                </c:pt>
                <c:pt idx="86">
                  <c:v>62.01</c:v>
                </c:pt>
                <c:pt idx="87">
                  <c:v>62.01</c:v>
                </c:pt>
                <c:pt idx="88">
                  <c:v>62.01</c:v>
                </c:pt>
                <c:pt idx="89">
                  <c:v>62.01</c:v>
                </c:pt>
                <c:pt idx="90">
                  <c:v>62.01</c:v>
                </c:pt>
                <c:pt idx="91">
                  <c:v>62.01</c:v>
                </c:pt>
                <c:pt idx="92">
                  <c:v>62.01</c:v>
                </c:pt>
                <c:pt idx="93">
                  <c:v>62.01</c:v>
                </c:pt>
                <c:pt idx="94">
                  <c:v>62.01</c:v>
                </c:pt>
                <c:pt idx="95">
                  <c:v>62.01</c:v>
                </c:pt>
                <c:pt idx="96">
                  <c:v>62.01</c:v>
                </c:pt>
                <c:pt idx="97">
                  <c:v>62.01</c:v>
                </c:pt>
                <c:pt idx="98">
                  <c:v>62.01</c:v>
                </c:pt>
                <c:pt idx="99">
                  <c:v>62.01</c:v>
                </c:pt>
                <c:pt idx="100">
                  <c:v>62.01</c:v>
                </c:pt>
                <c:pt idx="101">
                  <c:v>62.01</c:v>
                </c:pt>
                <c:pt idx="102">
                  <c:v>62.01</c:v>
                </c:pt>
                <c:pt idx="103">
                  <c:v>62.01</c:v>
                </c:pt>
                <c:pt idx="104">
                  <c:v>62.01</c:v>
                </c:pt>
                <c:pt idx="105">
                  <c:v>62.01</c:v>
                </c:pt>
                <c:pt idx="106">
                  <c:v>62.01</c:v>
                </c:pt>
                <c:pt idx="107">
                  <c:v>62.01</c:v>
                </c:pt>
                <c:pt idx="108">
                  <c:v>62.01</c:v>
                </c:pt>
                <c:pt idx="109">
                  <c:v>62.01</c:v>
                </c:pt>
                <c:pt idx="110">
                  <c:v>62.01</c:v>
                </c:pt>
                <c:pt idx="111">
                  <c:v>62.01</c:v>
                </c:pt>
                <c:pt idx="112">
                  <c:v>62.01</c:v>
                </c:pt>
                <c:pt idx="113">
                  <c:v>62.01</c:v>
                </c:pt>
                <c:pt idx="114">
                  <c:v>62.01</c:v>
                </c:pt>
                <c:pt idx="115">
                  <c:v>62.01</c:v>
                </c:pt>
                <c:pt idx="116">
                  <c:v>62.01</c:v>
                </c:pt>
                <c:pt idx="117">
                  <c:v>62.01</c:v>
                </c:pt>
                <c:pt idx="118">
                  <c:v>62.01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8CB-49F0-B680-A791C427F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834624"/>
        <c:axId val="91844992"/>
      </c:lineChart>
      <c:catAx>
        <c:axId val="91834624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1844992"/>
        <c:crosses val="autoZero"/>
        <c:auto val="1"/>
        <c:lblAlgn val="ctr"/>
        <c:lblOffset val="100"/>
        <c:noMultiLvlLbl val="0"/>
      </c:catAx>
      <c:valAx>
        <c:axId val="91844992"/>
        <c:scaling>
          <c:orientation val="minMax"/>
          <c:max val="100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,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1834624"/>
        <c:crosses val="autoZero"/>
        <c:crossBetween val="between"/>
      </c:valAx>
      <c:spPr>
        <a:noFill/>
        <a:ln w="28575"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3839013572501298"/>
          <c:y val="1.9074823617250644E-2"/>
          <c:w val="0.17780006335909271"/>
          <c:h val="4.19779057468562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 Русский язык</a:t>
            </a:r>
            <a:r>
              <a:rPr lang="ru-RU" baseline="0"/>
              <a:t> 4 кл</a:t>
            </a:r>
            <a:endParaRPr lang="ru-RU"/>
          </a:p>
        </c:rich>
      </c:tx>
      <c:layout>
        <c:manualLayout>
          <c:xMode val="edge"/>
          <c:yMode val="edge"/>
          <c:x val="3.7043362556108586E-2"/>
          <c:y val="1.206003466137574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2.0431854027655814E-2"/>
          <c:y val="8.3314632780113432E-2"/>
          <c:w val="0.97930348174909954"/>
          <c:h val="0.53198513766026168"/>
        </c:manualLayout>
      </c:layout>
      <c:lineChart>
        <c:grouping val="standard"/>
        <c:varyColors val="0"/>
        <c:ser>
          <c:idx val="1"/>
          <c:order val="0"/>
          <c:tx>
            <c:v>2024 ср. балл ОУ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Pt>
            <c:idx val="66"/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837-4487-85AD-1D08721A9FF2}"/>
              </c:ext>
            </c:extLst>
          </c:dPt>
          <c:cat>
            <c:strRef>
              <c:f>'2024 ИТОГИ-4-9-11'!$C$7:$C$125</c:f>
              <c:strCache>
                <c:ptCount val="119"/>
                <c:pt idx="0">
                  <c:v>По городу Красноярску</c:v>
                </c:pt>
                <c:pt idx="1">
                  <c:v>ЖЕЛЕЗНОДОРОЖНЫЙ РАЙОН</c:v>
                </c:pt>
                <c:pt idx="2">
                  <c:v>МБОУ Прогимназия  № 131</c:v>
                </c:pt>
                <c:pt idx="3">
                  <c:v>МАОУ Гимназия № 8</c:v>
                </c:pt>
                <c:pt idx="4">
                  <c:v>МАОУ Гимназия №  9</c:v>
                </c:pt>
                <c:pt idx="5">
                  <c:v>МАОУ Лицей № 7</c:v>
                </c:pt>
                <c:pt idx="6">
                  <c:v>МАОУ Лицей № 28</c:v>
                </c:pt>
                <c:pt idx="7">
                  <c:v>МАОУ СШ  № 12</c:v>
                </c:pt>
                <c:pt idx="8">
                  <c:v>МАОУ СШ № 19</c:v>
                </c:pt>
                <c:pt idx="9">
                  <c:v>МАОУ СШ № 32</c:v>
                </c:pt>
                <c:pt idx="10">
                  <c:v>МБОУ СШ № 86 </c:v>
                </c:pt>
                <c:pt idx="11">
                  <c:v>КИРОВСКИЙ РАЙОН</c:v>
                </c:pt>
                <c:pt idx="12">
                  <c:v>МАОУ Гимназия № 4</c:v>
                </c:pt>
                <c:pt idx="13">
                  <c:v>МАОУ Гимназия № 6</c:v>
                </c:pt>
                <c:pt idx="14">
                  <c:v>МАОУ Гимназия № 10</c:v>
                </c:pt>
                <c:pt idx="15">
                  <c:v>МАОУ Лицей № 6 "Перспектива"</c:v>
                </c:pt>
                <c:pt idx="16">
                  <c:v>МАОУ Лицей № 11</c:v>
                </c:pt>
                <c:pt idx="17">
                  <c:v>МАОУ СШ № 8 "Созидание"</c:v>
                </c:pt>
                <c:pt idx="18">
                  <c:v>МАОУ СШ № 46</c:v>
                </c:pt>
                <c:pt idx="19">
                  <c:v>МАОУ СШ № 55</c:v>
                </c:pt>
                <c:pt idx="20">
                  <c:v>МАОУ СШ № 63</c:v>
                </c:pt>
                <c:pt idx="21">
                  <c:v>МАОУ СШ № 81</c:v>
                </c:pt>
                <c:pt idx="22">
                  <c:v>МАОУ СШ № 90</c:v>
                </c:pt>
                <c:pt idx="23">
                  <c:v>МАОУ СШ № 135</c:v>
                </c:pt>
                <c:pt idx="24">
                  <c:v>ЛЕНИНСКИЙ РАЙОН</c:v>
                </c:pt>
                <c:pt idx="25">
                  <c:v>МБОУ Гимназия № 7</c:v>
                </c:pt>
                <c:pt idx="26">
                  <c:v>МАОУ Гимназия № 11 </c:v>
                </c:pt>
                <c:pt idx="27">
                  <c:v>МАОУ Гимназия № 15</c:v>
                </c:pt>
                <c:pt idx="28">
                  <c:v>МАОУ Лицей № 3</c:v>
                </c:pt>
                <c:pt idx="29">
                  <c:v>МАОУ Лицей № 12</c:v>
                </c:pt>
                <c:pt idx="30">
                  <c:v>МБОУ СШ № 13</c:v>
                </c:pt>
                <c:pt idx="31">
                  <c:v>МАОУ СШ № 16</c:v>
                </c:pt>
                <c:pt idx="32">
                  <c:v>МБОУ СШ № 31</c:v>
                </c:pt>
                <c:pt idx="33">
                  <c:v>МБОУ СШ № 44</c:v>
                </c:pt>
                <c:pt idx="34">
                  <c:v>МАОУ СШ № 50</c:v>
                </c:pt>
                <c:pt idx="35">
                  <c:v>МАОУ СШ № 53</c:v>
                </c:pt>
                <c:pt idx="36">
                  <c:v>МБОУ СШ № 64</c:v>
                </c:pt>
                <c:pt idx="37">
                  <c:v>МАОУ СШ № 65</c:v>
                </c:pt>
                <c:pt idx="38">
                  <c:v>МБОУ СШ № 79</c:v>
                </c:pt>
                <c:pt idx="39">
                  <c:v>МАОУ СШ № 89</c:v>
                </c:pt>
                <c:pt idx="40">
                  <c:v>МБОУ СШ № 94</c:v>
                </c:pt>
                <c:pt idx="41">
                  <c:v>МАОУ СШ № 148</c:v>
                </c:pt>
                <c:pt idx="42">
                  <c:v>ОКТЯБРЬСКИЙ РАЙОН</c:v>
                </c:pt>
                <c:pt idx="43">
                  <c:v>МАОУ «КУГ № 1 – Универс»</c:v>
                </c:pt>
                <c:pt idx="44">
                  <c:v>МБОУ Гимназия № 3</c:v>
                </c:pt>
                <c:pt idx="45">
                  <c:v>МАОУ Гимназия № 13 "Академ"</c:v>
                </c:pt>
                <c:pt idx="46">
                  <c:v>МАОУ Лицей № 1</c:v>
                </c:pt>
                <c:pt idx="47">
                  <c:v>МБОУ Лицей № 8</c:v>
                </c:pt>
                <c:pt idx="48">
                  <c:v>МБОУ Лицей № 10</c:v>
                </c:pt>
                <c:pt idx="49">
                  <c:v>МАОУ Школа-интернат № 1</c:v>
                </c:pt>
                <c:pt idx="50">
                  <c:v>МАОУ СШ № 3</c:v>
                </c:pt>
                <c:pt idx="51">
                  <c:v>МБОУ СШ № 21</c:v>
                </c:pt>
                <c:pt idx="52">
                  <c:v>МБОУ СШ № 30</c:v>
                </c:pt>
                <c:pt idx="53">
                  <c:v>МБОУ СШ № 36</c:v>
                </c:pt>
                <c:pt idx="54">
                  <c:v>МБОУ СШ № 39</c:v>
                </c:pt>
                <c:pt idx="55">
                  <c:v>МАОУ СШ № 72 </c:v>
                </c:pt>
                <c:pt idx="56">
                  <c:v>МБОУ СШ № 73</c:v>
                </c:pt>
                <c:pt idx="57">
                  <c:v>МАОУ СШ № 82</c:v>
                </c:pt>
                <c:pt idx="58">
                  <c:v>МБОУ СШ № 84</c:v>
                </c:pt>
                <c:pt idx="59">
                  <c:v>МБОУ СШ № 95</c:v>
                </c:pt>
                <c:pt idx="60">
                  <c:v>МБОУ СШ № 99</c:v>
                </c:pt>
                <c:pt idx="61">
                  <c:v>МБОУ СШ № 133</c:v>
                </c:pt>
                <c:pt idx="62">
                  <c:v>МАОУ СШ № 159</c:v>
                </c:pt>
                <c:pt idx="63">
                  <c:v>СВЕРДЛОВСКИЙ РАЙОН</c:v>
                </c:pt>
                <c:pt idx="64">
                  <c:v>МАОУ Гимназия № 14</c:v>
                </c:pt>
                <c:pt idx="65">
                  <c:v>МАОУ Лицей № 9 "Лидер"</c:v>
                </c:pt>
                <c:pt idx="66">
                  <c:v>МАОУ СШ № 6</c:v>
                </c:pt>
                <c:pt idx="67">
                  <c:v>МАОУ СШ № 17</c:v>
                </c:pt>
                <c:pt idx="68">
                  <c:v>МАОУ СШ № 23</c:v>
                </c:pt>
                <c:pt idx="69">
                  <c:v>МАОУ СШ № 34</c:v>
                </c:pt>
                <c:pt idx="70">
                  <c:v>МАОУ СШ № 42</c:v>
                </c:pt>
                <c:pt idx="71">
                  <c:v>МАОУ СШ № 45</c:v>
                </c:pt>
                <c:pt idx="72">
                  <c:v>МБОУ СШ № 62</c:v>
                </c:pt>
                <c:pt idx="73">
                  <c:v>МАОУ СШ № 76</c:v>
                </c:pt>
                <c:pt idx="74">
                  <c:v>МАОУ СШ № 78</c:v>
                </c:pt>
                <c:pt idx="75">
                  <c:v>МАОУ СШ № 93</c:v>
                </c:pt>
                <c:pt idx="76">
                  <c:v>МАОУ СШ № 137</c:v>
                </c:pt>
                <c:pt idx="77">
                  <c:v>МАОУ СШ № 158 "Грани"</c:v>
                </c:pt>
                <c:pt idx="78">
                  <c:v>СОВЕТСКИЙ РАЙОН</c:v>
                </c:pt>
                <c:pt idx="79">
                  <c:v>МАОУ СШ № 1</c:v>
                </c:pt>
                <c:pt idx="80">
                  <c:v>МБОУ СШ № 2</c:v>
                </c:pt>
                <c:pt idx="81">
                  <c:v>МАОУ СШ № 5</c:v>
                </c:pt>
                <c:pt idx="82">
                  <c:v>МАОУ СШ № 7</c:v>
                </c:pt>
                <c:pt idx="83">
                  <c:v>МАОУ СШ № 18</c:v>
                </c:pt>
                <c:pt idx="84">
                  <c:v>МАОУ СШ № 24</c:v>
                </c:pt>
                <c:pt idx="85">
                  <c:v>МБОУ СШ № 56</c:v>
                </c:pt>
                <c:pt idx="86">
                  <c:v>МАОУ СШ № 66</c:v>
                </c:pt>
                <c:pt idx="87">
                  <c:v>МАОУ СШ № 69</c:v>
                </c:pt>
                <c:pt idx="88">
                  <c:v>МАОУ СШ № 85</c:v>
                </c:pt>
                <c:pt idx="89">
                  <c:v>МАОУ СШ № 91</c:v>
                </c:pt>
                <c:pt idx="90">
                  <c:v>МАОУ СШ № 98</c:v>
                </c:pt>
                <c:pt idx="91">
                  <c:v>МАОУ СШ № 108</c:v>
                </c:pt>
                <c:pt idx="92">
                  <c:v>МАОУ СШ № 115</c:v>
                </c:pt>
                <c:pt idx="93">
                  <c:v>МАОУ СШ № 121</c:v>
                </c:pt>
                <c:pt idx="94">
                  <c:v>МАОУ СШ № 129</c:v>
                </c:pt>
                <c:pt idx="95">
                  <c:v>МАОУ СШ № 134</c:v>
                </c:pt>
                <c:pt idx="96">
                  <c:v>МАОУ СШ № 139</c:v>
                </c:pt>
                <c:pt idx="97">
                  <c:v>МАОУ СШ № 141</c:v>
                </c:pt>
                <c:pt idx="98">
                  <c:v>МАОУ СШ № 143</c:v>
                </c:pt>
                <c:pt idx="99">
                  <c:v>МАОУ СШ № 144</c:v>
                </c:pt>
                <c:pt idx="100">
                  <c:v>МАОУ СШ № 145</c:v>
                </c:pt>
                <c:pt idx="101">
                  <c:v>МАОУ СШ № 147</c:v>
                </c:pt>
                <c:pt idx="102">
                  <c:v>МАОУ СШ № 149</c:v>
                </c:pt>
                <c:pt idx="103">
                  <c:v>МАОУ СШ № 150</c:v>
                </c:pt>
                <c:pt idx="104">
                  <c:v>МАОУ СШ № 151</c:v>
                </c:pt>
                <c:pt idx="105">
                  <c:v>МАОУ СШ № 152 </c:v>
                </c:pt>
                <c:pt idx="106">
                  <c:v>МАОУ СШ № 154</c:v>
                </c:pt>
                <c:pt idx="107">
                  <c:v>МАОУ СШ № 156</c:v>
                </c:pt>
                <c:pt idx="108">
                  <c:v>МАОУ СШ № 157</c:v>
                </c:pt>
                <c:pt idx="109">
                  <c:v>ЦЕНТРАЛЬНЫЙ РАЙОН</c:v>
                </c:pt>
                <c:pt idx="110">
                  <c:v>МАОУ Гимназия № 2</c:v>
                </c:pt>
                <c:pt idx="111">
                  <c:v>МБОУ  Гимназия № 16</c:v>
                </c:pt>
                <c:pt idx="112">
                  <c:v>МБОУ Лицей № 2</c:v>
                </c:pt>
                <c:pt idx="113">
                  <c:v>МБОУ СШ № 4</c:v>
                </c:pt>
                <c:pt idx="114">
                  <c:v>МБОУ СШ № 10 </c:v>
                </c:pt>
                <c:pt idx="115">
                  <c:v>МБОУ СШ № 27</c:v>
                </c:pt>
                <c:pt idx="116">
                  <c:v>МБОУ СШ № 51</c:v>
                </c:pt>
                <c:pt idx="117">
                  <c:v>МАОУ СШ "Комплекс Покровский"</c:v>
                </c:pt>
                <c:pt idx="118">
                  <c:v>МАОУ СШ " 155</c:v>
                </c:pt>
              </c:strCache>
            </c:strRef>
          </c:cat>
          <c:val>
            <c:numRef>
              <c:f>'2024 ИТОГИ-4-9-11'!$G$7:$G$125</c:f>
              <c:numCache>
                <c:formatCode>0,00</c:formatCode>
                <c:ptCount val="119"/>
                <c:pt idx="0">
                  <c:v>3.7686774774774787</c:v>
                </c:pt>
                <c:pt idx="1">
                  <c:v>3.977577777777777</c:v>
                </c:pt>
                <c:pt idx="2">
                  <c:v>4.3499999999999996</c:v>
                </c:pt>
                <c:pt idx="3">
                  <c:v>3.8720000000000003</c:v>
                </c:pt>
                <c:pt idx="4">
                  <c:v>3.9581999999999997</c:v>
                </c:pt>
                <c:pt idx="5">
                  <c:v>4.3788</c:v>
                </c:pt>
                <c:pt idx="6">
                  <c:v>4.1067999999999998</c:v>
                </c:pt>
                <c:pt idx="7">
                  <c:v>3.8350999999999997</c:v>
                </c:pt>
                <c:pt idx="8">
                  <c:v>3.9496000000000002</c:v>
                </c:pt>
                <c:pt idx="9">
                  <c:v>3.7813999999999997</c:v>
                </c:pt>
                <c:pt idx="10">
                  <c:v>3.5663</c:v>
                </c:pt>
                <c:pt idx="11">
                  <c:v>3.6982750000000002</c:v>
                </c:pt>
                <c:pt idx="12">
                  <c:v>3.3895000000000004</c:v>
                </c:pt>
                <c:pt idx="13">
                  <c:v>3.9853000000000005</c:v>
                </c:pt>
                <c:pt idx="14">
                  <c:v>4.2474999999999996</c:v>
                </c:pt>
                <c:pt idx="15">
                  <c:v>4.0109000000000004</c:v>
                </c:pt>
                <c:pt idx="16">
                  <c:v>3.6995</c:v>
                </c:pt>
                <c:pt idx="17">
                  <c:v>3.4320999999999993</c:v>
                </c:pt>
                <c:pt idx="18">
                  <c:v>3.4951000000000003</c:v>
                </c:pt>
                <c:pt idx="19">
                  <c:v>3.4999999999999996</c:v>
                </c:pt>
                <c:pt idx="20">
                  <c:v>3.9167000000000001</c:v>
                </c:pt>
                <c:pt idx="21">
                  <c:v>3.33</c:v>
                </c:pt>
                <c:pt idx="22">
                  <c:v>3.4181000000000008</c:v>
                </c:pt>
                <c:pt idx="23">
                  <c:v>3.9546000000000006</c:v>
                </c:pt>
                <c:pt idx="24">
                  <c:v>3.6226823529411765</c:v>
                </c:pt>
                <c:pt idx="25">
                  <c:v>3.3558000000000003</c:v>
                </c:pt>
                <c:pt idx="26">
                  <c:v>3.8879000000000001</c:v>
                </c:pt>
                <c:pt idx="27">
                  <c:v>4.1179999999999994</c:v>
                </c:pt>
                <c:pt idx="28">
                  <c:v>3.5413000000000001</c:v>
                </c:pt>
                <c:pt idx="29">
                  <c:v>3.63</c:v>
                </c:pt>
                <c:pt idx="30">
                  <c:v>3.4340000000000002</c:v>
                </c:pt>
                <c:pt idx="31">
                  <c:v>3.5878000000000001</c:v>
                </c:pt>
                <c:pt idx="32">
                  <c:v>3.58</c:v>
                </c:pt>
                <c:pt idx="33">
                  <c:v>3.5739000000000001</c:v>
                </c:pt>
                <c:pt idx="34">
                  <c:v>3.2293000000000003</c:v>
                </c:pt>
                <c:pt idx="35">
                  <c:v>3.6172999999999997</c:v>
                </c:pt>
                <c:pt idx="36">
                  <c:v>3.8511000000000002</c:v>
                </c:pt>
                <c:pt idx="37">
                  <c:v>3.5132999999999996</c:v>
                </c:pt>
                <c:pt idx="38">
                  <c:v>3.4936999999999996</c:v>
                </c:pt>
                <c:pt idx="39">
                  <c:v>3.6858</c:v>
                </c:pt>
                <c:pt idx="40">
                  <c:v>3.7086000000000001</c:v>
                </c:pt>
                <c:pt idx="41">
                  <c:v>3.7777999999999996</c:v>
                </c:pt>
                <c:pt idx="42">
                  <c:v>3.7420250000000004</c:v>
                </c:pt>
                <c:pt idx="43">
                  <c:v>3.5817999999999999</c:v>
                </c:pt>
                <c:pt idx="44">
                  <c:v>4.5125000000000002</c:v>
                </c:pt>
                <c:pt idx="45">
                  <c:v>3.9947000000000004</c:v>
                </c:pt>
                <c:pt idx="46">
                  <c:v>3.7042999999999999</c:v>
                </c:pt>
                <c:pt idx="47">
                  <c:v>3.8346000000000005</c:v>
                </c:pt>
                <c:pt idx="48">
                  <c:v>3.9045000000000005</c:v>
                </c:pt>
                <c:pt idx="49">
                  <c:v>4.1879</c:v>
                </c:pt>
                <c:pt idx="50">
                  <c:v>3.8598000000000003</c:v>
                </c:pt>
                <c:pt idx="51">
                  <c:v>3.2152999999999996</c:v>
                </c:pt>
                <c:pt idx="52">
                  <c:v>3.6777999999999995</c:v>
                </c:pt>
                <c:pt idx="53">
                  <c:v>3.7564000000000006</c:v>
                </c:pt>
                <c:pt idx="54">
                  <c:v>3.2195</c:v>
                </c:pt>
                <c:pt idx="55">
                  <c:v>3.6841000000000004</c:v>
                </c:pt>
                <c:pt idx="56">
                  <c:v>3.4509000000000003</c:v>
                </c:pt>
                <c:pt idx="57">
                  <c:v>3.3558999999999997</c:v>
                </c:pt>
                <c:pt idx="58">
                  <c:v>3.8638999999999997</c:v>
                </c:pt>
                <c:pt idx="59">
                  <c:v>3.6638000000000002</c:v>
                </c:pt>
                <c:pt idx="60">
                  <c:v>3.9350000000000001</c:v>
                </c:pt>
                <c:pt idx="61">
                  <c:v>3.7938000000000001</c:v>
                </c:pt>
                <c:pt idx="62">
                  <c:v>3.6440000000000001</c:v>
                </c:pt>
                <c:pt idx="63">
                  <c:v>3.8155500000000009</c:v>
                </c:pt>
                <c:pt idx="64">
                  <c:v>4.0491999999999999</c:v>
                </c:pt>
                <c:pt idx="65">
                  <c:v>4.2320000000000002</c:v>
                </c:pt>
                <c:pt idx="66">
                  <c:v>4.0241999999999996</c:v>
                </c:pt>
                <c:pt idx="67">
                  <c:v>3.5353000000000003</c:v>
                </c:pt>
                <c:pt idx="68">
                  <c:v>3.8778000000000001</c:v>
                </c:pt>
                <c:pt idx="69">
                  <c:v>3.9224000000000001</c:v>
                </c:pt>
                <c:pt idx="70">
                  <c:v>3.7690999999999999</c:v>
                </c:pt>
                <c:pt idx="71">
                  <c:v>3.6472999999999995</c:v>
                </c:pt>
                <c:pt idx="72">
                  <c:v>4.0000999999999998</c:v>
                </c:pt>
                <c:pt idx="73">
                  <c:v>3.9348000000000001</c:v>
                </c:pt>
                <c:pt idx="74">
                  <c:v>3.3645999999999998</c:v>
                </c:pt>
                <c:pt idx="75">
                  <c:v>3.3147000000000002</c:v>
                </c:pt>
                <c:pt idx="76">
                  <c:v>4.1081000000000003</c:v>
                </c:pt>
                <c:pt idx="77">
                  <c:v>3.6381000000000001</c:v>
                </c:pt>
                <c:pt idx="78">
                  <c:v>3.7806642857142863</c:v>
                </c:pt>
                <c:pt idx="79">
                  <c:v>3.98</c:v>
                </c:pt>
                <c:pt idx="80">
                  <c:v>3.6913</c:v>
                </c:pt>
                <c:pt idx="81">
                  <c:v>3.6227</c:v>
                </c:pt>
                <c:pt idx="82">
                  <c:v>4.149</c:v>
                </c:pt>
                <c:pt idx="83">
                  <c:v>4.0355999999999996</c:v>
                </c:pt>
                <c:pt idx="84">
                  <c:v>3.8283</c:v>
                </c:pt>
                <c:pt idx="85">
                  <c:v>3.8513999999999999</c:v>
                </c:pt>
                <c:pt idx="86">
                  <c:v>3.7590999999999997</c:v>
                </c:pt>
                <c:pt idx="87">
                  <c:v>3.6663000000000006</c:v>
                </c:pt>
                <c:pt idx="88">
                  <c:v>3.5909000000000004</c:v>
                </c:pt>
                <c:pt idx="89">
                  <c:v>3.5710999999999995</c:v>
                </c:pt>
                <c:pt idx="90">
                  <c:v>3.806</c:v>
                </c:pt>
                <c:pt idx="91">
                  <c:v>3.7627999999999999</c:v>
                </c:pt>
                <c:pt idx="92">
                  <c:v>3.6333000000000002</c:v>
                </c:pt>
                <c:pt idx="93">
                  <c:v>3.9021000000000003</c:v>
                </c:pt>
                <c:pt idx="94">
                  <c:v>3.3178999999999998</c:v>
                </c:pt>
                <c:pt idx="95">
                  <c:v>3.6137000000000001</c:v>
                </c:pt>
                <c:pt idx="96">
                  <c:v>3.7672000000000003</c:v>
                </c:pt>
                <c:pt idx="97">
                  <c:v>3.8207</c:v>
                </c:pt>
                <c:pt idx="98">
                  <c:v>3.9406999999999992</c:v>
                </c:pt>
                <c:pt idx="99">
                  <c:v>3.8201999999999998</c:v>
                </c:pt>
                <c:pt idx="100">
                  <c:v>4.0000999999999998</c:v>
                </c:pt>
                <c:pt idx="101">
                  <c:v>3.7059000000000002</c:v>
                </c:pt>
                <c:pt idx="102">
                  <c:v>3.7234000000000003</c:v>
                </c:pt>
                <c:pt idx="103">
                  <c:v>3.9076</c:v>
                </c:pt>
                <c:pt idx="104">
                  <c:v>3.7763</c:v>
                </c:pt>
                <c:pt idx="105">
                  <c:v>4.01</c:v>
                </c:pt>
                <c:pt idx="106">
                  <c:v>3.605</c:v>
                </c:pt>
                <c:pt idx="107">
                  <c:v>3.7949999999999999</c:v>
                </c:pt>
                <c:pt idx="108">
                  <c:v>3.5081000000000002</c:v>
                </c:pt>
                <c:pt idx="109">
                  <c:v>3.9044666666666665</c:v>
                </c:pt>
                <c:pt idx="110">
                  <c:v>4.2202999999999999</c:v>
                </c:pt>
                <c:pt idx="111">
                  <c:v>3.9489999999999998</c:v>
                </c:pt>
                <c:pt idx="112">
                  <c:v>4.0157999999999996</c:v>
                </c:pt>
                <c:pt idx="113">
                  <c:v>3.6810999999999994</c:v>
                </c:pt>
                <c:pt idx="114">
                  <c:v>4.1875</c:v>
                </c:pt>
                <c:pt idx="115">
                  <c:v>3.7433000000000005</c:v>
                </c:pt>
                <c:pt idx="116">
                  <c:v>3.6953999999999998</c:v>
                </c:pt>
                <c:pt idx="117">
                  <c:v>3.7987000000000002</c:v>
                </c:pt>
                <c:pt idx="118">
                  <c:v>3.8490999999999995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8CB-49F0-B680-A791C427F8FA}"/>
            </c:ext>
          </c:extLst>
        </c:ser>
        <c:ser>
          <c:idx val="0"/>
          <c:order val="1"/>
          <c:tx>
            <c:v>2024 ср. балл по городу</c:v>
          </c:tx>
          <c:spPr>
            <a:ln w="28575" cap="rnd">
              <a:solidFill>
                <a:schemeClr val="tx2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2">
                  <a:lumMod val="40000"/>
                  <a:lumOff val="60000"/>
                </a:schemeClr>
              </a:solidFill>
              <a:ln>
                <a:solidFill>
                  <a:schemeClr val="tx2">
                    <a:lumMod val="40000"/>
                    <a:lumOff val="60000"/>
                  </a:schemeClr>
                </a:solidFill>
              </a:ln>
            </c:spPr>
          </c:marker>
          <c:cat>
            <c:strRef>
              <c:f>'2024 ИТОГИ-4-9-11'!$C$7:$C$125</c:f>
              <c:strCache>
                <c:ptCount val="119"/>
                <c:pt idx="0">
                  <c:v>По городу Красноярску</c:v>
                </c:pt>
                <c:pt idx="1">
                  <c:v>ЖЕЛЕЗНОДОРОЖНЫЙ РАЙОН</c:v>
                </c:pt>
                <c:pt idx="2">
                  <c:v>МБОУ Прогимназия  № 131</c:v>
                </c:pt>
                <c:pt idx="3">
                  <c:v>МАОУ Гимназия № 8</c:v>
                </c:pt>
                <c:pt idx="4">
                  <c:v>МАОУ Гимназия №  9</c:v>
                </c:pt>
                <c:pt idx="5">
                  <c:v>МАОУ Лицей № 7</c:v>
                </c:pt>
                <c:pt idx="6">
                  <c:v>МАОУ Лицей № 28</c:v>
                </c:pt>
                <c:pt idx="7">
                  <c:v>МАОУ СШ  № 12</c:v>
                </c:pt>
                <c:pt idx="8">
                  <c:v>МАОУ СШ № 19</c:v>
                </c:pt>
                <c:pt idx="9">
                  <c:v>МАОУ СШ № 32</c:v>
                </c:pt>
                <c:pt idx="10">
                  <c:v>МБОУ СШ № 86 </c:v>
                </c:pt>
                <c:pt idx="11">
                  <c:v>КИРОВСКИЙ РАЙОН</c:v>
                </c:pt>
                <c:pt idx="12">
                  <c:v>МАОУ Гимназия № 4</c:v>
                </c:pt>
                <c:pt idx="13">
                  <c:v>МАОУ Гимназия № 6</c:v>
                </c:pt>
                <c:pt idx="14">
                  <c:v>МАОУ Гимназия № 10</c:v>
                </c:pt>
                <c:pt idx="15">
                  <c:v>МАОУ Лицей № 6 "Перспектива"</c:v>
                </c:pt>
                <c:pt idx="16">
                  <c:v>МАОУ Лицей № 11</c:v>
                </c:pt>
                <c:pt idx="17">
                  <c:v>МАОУ СШ № 8 "Созидание"</c:v>
                </c:pt>
                <c:pt idx="18">
                  <c:v>МАОУ СШ № 46</c:v>
                </c:pt>
                <c:pt idx="19">
                  <c:v>МАОУ СШ № 55</c:v>
                </c:pt>
                <c:pt idx="20">
                  <c:v>МАОУ СШ № 63</c:v>
                </c:pt>
                <c:pt idx="21">
                  <c:v>МАОУ СШ № 81</c:v>
                </c:pt>
                <c:pt idx="22">
                  <c:v>МАОУ СШ № 90</c:v>
                </c:pt>
                <c:pt idx="23">
                  <c:v>МАОУ СШ № 135</c:v>
                </c:pt>
                <c:pt idx="24">
                  <c:v>ЛЕНИНСКИЙ РАЙОН</c:v>
                </c:pt>
                <c:pt idx="25">
                  <c:v>МБОУ Гимназия № 7</c:v>
                </c:pt>
                <c:pt idx="26">
                  <c:v>МАОУ Гимназия № 11 </c:v>
                </c:pt>
                <c:pt idx="27">
                  <c:v>МАОУ Гимназия № 15</c:v>
                </c:pt>
                <c:pt idx="28">
                  <c:v>МАОУ Лицей № 3</c:v>
                </c:pt>
                <c:pt idx="29">
                  <c:v>МАОУ Лицей № 12</c:v>
                </c:pt>
                <c:pt idx="30">
                  <c:v>МБОУ СШ № 13</c:v>
                </c:pt>
                <c:pt idx="31">
                  <c:v>МАОУ СШ № 16</c:v>
                </c:pt>
                <c:pt idx="32">
                  <c:v>МБОУ СШ № 31</c:v>
                </c:pt>
                <c:pt idx="33">
                  <c:v>МБОУ СШ № 44</c:v>
                </c:pt>
                <c:pt idx="34">
                  <c:v>МАОУ СШ № 50</c:v>
                </c:pt>
                <c:pt idx="35">
                  <c:v>МАОУ СШ № 53</c:v>
                </c:pt>
                <c:pt idx="36">
                  <c:v>МБОУ СШ № 64</c:v>
                </c:pt>
                <c:pt idx="37">
                  <c:v>МАОУ СШ № 65</c:v>
                </c:pt>
                <c:pt idx="38">
                  <c:v>МБОУ СШ № 79</c:v>
                </c:pt>
                <c:pt idx="39">
                  <c:v>МАОУ СШ № 89</c:v>
                </c:pt>
                <c:pt idx="40">
                  <c:v>МБОУ СШ № 94</c:v>
                </c:pt>
                <c:pt idx="41">
                  <c:v>МАОУ СШ № 148</c:v>
                </c:pt>
                <c:pt idx="42">
                  <c:v>ОКТЯБРЬСКИЙ РАЙОН</c:v>
                </c:pt>
                <c:pt idx="43">
                  <c:v>МАОУ «КУГ № 1 – Универс»</c:v>
                </c:pt>
                <c:pt idx="44">
                  <c:v>МБОУ Гимназия № 3</c:v>
                </c:pt>
                <c:pt idx="45">
                  <c:v>МАОУ Гимназия № 13 "Академ"</c:v>
                </c:pt>
                <c:pt idx="46">
                  <c:v>МАОУ Лицей № 1</c:v>
                </c:pt>
                <c:pt idx="47">
                  <c:v>МБОУ Лицей № 8</c:v>
                </c:pt>
                <c:pt idx="48">
                  <c:v>МБОУ Лицей № 10</c:v>
                </c:pt>
                <c:pt idx="49">
                  <c:v>МАОУ Школа-интернат № 1</c:v>
                </c:pt>
                <c:pt idx="50">
                  <c:v>МАОУ СШ № 3</c:v>
                </c:pt>
                <c:pt idx="51">
                  <c:v>МБОУ СШ № 21</c:v>
                </c:pt>
                <c:pt idx="52">
                  <c:v>МБОУ СШ № 30</c:v>
                </c:pt>
                <c:pt idx="53">
                  <c:v>МБОУ СШ № 36</c:v>
                </c:pt>
                <c:pt idx="54">
                  <c:v>МБОУ СШ № 39</c:v>
                </c:pt>
                <c:pt idx="55">
                  <c:v>МАОУ СШ № 72 </c:v>
                </c:pt>
                <c:pt idx="56">
                  <c:v>МБОУ СШ № 73</c:v>
                </c:pt>
                <c:pt idx="57">
                  <c:v>МАОУ СШ № 82</c:v>
                </c:pt>
                <c:pt idx="58">
                  <c:v>МБОУ СШ № 84</c:v>
                </c:pt>
                <c:pt idx="59">
                  <c:v>МБОУ СШ № 95</c:v>
                </c:pt>
                <c:pt idx="60">
                  <c:v>МБОУ СШ № 99</c:v>
                </c:pt>
                <c:pt idx="61">
                  <c:v>МБОУ СШ № 133</c:v>
                </c:pt>
                <c:pt idx="62">
                  <c:v>МАОУ СШ № 159</c:v>
                </c:pt>
                <c:pt idx="63">
                  <c:v>СВЕРДЛОВСКИЙ РАЙОН</c:v>
                </c:pt>
                <c:pt idx="64">
                  <c:v>МАОУ Гимназия № 14</c:v>
                </c:pt>
                <c:pt idx="65">
                  <c:v>МАОУ Лицей № 9 "Лидер"</c:v>
                </c:pt>
                <c:pt idx="66">
                  <c:v>МАОУ СШ № 6</c:v>
                </c:pt>
                <c:pt idx="67">
                  <c:v>МАОУ СШ № 17</c:v>
                </c:pt>
                <c:pt idx="68">
                  <c:v>МАОУ СШ № 23</c:v>
                </c:pt>
                <c:pt idx="69">
                  <c:v>МАОУ СШ № 34</c:v>
                </c:pt>
                <c:pt idx="70">
                  <c:v>МАОУ СШ № 42</c:v>
                </c:pt>
                <c:pt idx="71">
                  <c:v>МАОУ СШ № 45</c:v>
                </c:pt>
                <c:pt idx="72">
                  <c:v>МБОУ СШ № 62</c:v>
                </c:pt>
                <c:pt idx="73">
                  <c:v>МАОУ СШ № 76</c:v>
                </c:pt>
                <c:pt idx="74">
                  <c:v>МАОУ СШ № 78</c:v>
                </c:pt>
                <c:pt idx="75">
                  <c:v>МАОУ СШ № 93</c:v>
                </c:pt>
                <c:pt idx="76">
                  <c:v>МАОУ СШ № 137</c:v>
                </c:pt>
                <c:pt idx="77">
                  <c:v>МАОУ СШ № 158 "Грани"</c:v>
                </c:pt>
                <c:pt idx="78">
                  <c:v>СОВЕТСКИЙ РАЙОН</c:v>
                </c:pt>
                <c:pt idx="79">
                  <c:v>МАОУ СШ № 1</c:v>
                </c:pt>
                <c:pt idx="80">
                  <c:v>МБОУ СШ № 2</c:v>
                </c:pt>
                <c:pt idx="81">
                  <c:v>МАОУ СШ № 5</c:v>
                </c:pt>
                <c:pt idx="82">
                  <c:v>МАОУ СШ № 7</c:v>
                </c:pt>
                <c:pt idx="83">
                  <c:v>МАОУ СШ № 18</c:v>
                </c:pt>
                <c:pt idx="84">
                  <c:v>МАОУ СШ № 24</c:v>
                </c:pt>
                <c:pt idx="85">
                  <c:v>МБОУ СШ № 56</c:v>
                </c:pt>
                <c:pt idx="86">
                  <c:v>МАОУ СШ № 66</c:v>
                </c:pt>
                <c:pt idx="87">
                  <c:v>МАОУ СШ № 69</c:v>
                </c:pt>
                <c:pt idx="88">
                  <c:v>МАОУ СШ № 85</c:v>
                </c:pt>
                <c:pt idx="89">
                  <c:v>МАОУ СШ № 91</c:v>
                </c:pt>
                <c:pt idx="90">
                  <c:v>МАОУ СШ № 98</c:v>
                </c:pt>
                <c:pt idx="91">
                  <c:v>МАОУ СШ № 108</c:v>
                </c:pt>
                <c:pt idx="92">
                  <c:v>МАОУ СШ № 115</c:v>
                </c:pt>
                <c:pt idx="93">
                  <c:v>МАОУ СШ № 121</c:v>
                </c:pt>
                <c:pt idx="94">
                  <c:v>МАОУ СШ № 129</c:v>
                </c:pt>
                <c:pt idx="95">
                  <c:v>МАОУ СШ № 134</c:v>
                </c:pt>
                <c:pt idx="96">
                  <c:v>МАОУ СШ № 139</c:v>
                </c:pt>
                <c:pt idx="97">
                  <c:v>МАОУ СШ № 141</c:v>
                </c:pt>
                <c:pt idx="98">
                  <c:v>МАОУ СШ № 143</c:v>
                </c:pt>
                <c:pt idx="99">
                  <c:v>МАОУ СШ № 144</c:v>
                </c:pt>
                <c:pt idx="100">
                  <c:v>МАОУ СШ № 145</c:v>
                </c:pt>
                <c:pt idx="101">
                  <c:v>МАОУ СШ № 147</c:v>
                </c:pt>
                <c:pt idx="102">
                  <c:v>МАОУ СШ № 149</c:v>
                </c:pt>
                <c:pt idx="103">
                  <c:v>МАОУ СШ № 150</c:v>
                </c:pt>
                <c:pt idx="104">
                  <c:v>МАОУ СШ № 151</c:v>
                </c:pt>
                <c:pt idx="105">
                  <c:v>МАОУ СШ № 152 </c:v>
                </c:pt>
                <c:pt idx="106">
                  <c:v>МАОУ СШ № 154</c:v>
                </c:pt>
                <c:pt idx="107">
                  <c:v>МАОУ СШ № 156</c:v>
                </c:pt>
                <c:pt idx="108">
                  <c:v>МАОУ СШ № 157</c:v>
                </c:pt>
                <c:pt idx="109">
                  <c:v>ЦЕНТРАЛЬНЫЙ РАЙОН</c:v>
                </c:pt>
                <c:pt idx="110">
                  <c:v>МАОУ Гимназия № 2</c:v>
                </c:pt>
                <c:pt idx="111">
                  <c:v>МБОУ  Гимназия № 16</c:v>
                </c:pt>
                <c:pt idx="112">
                  <c:v>МБОУ Лицей № 2</c:v>
                </c:pt>
                <c:pt idx="113">
                  <c:v>МБОУ СШ № 4</c:v>
                </c:pt>
                <c:pt idx="114">
                  <c:v>МБОУ СШ № 10 </c:v>
                </c:pt>
                <c:pt idx="115">
                  <c:v>МБОУ СШ № 27</c:v>
                </c:pt>
                <c:pt idx="116">
                  <c:v>МБОУ СШ № 51</c:v>
                </c:pt>
                <c:pt idx="117">
                  <c:v>МАОУ СШ "Комплекс Покровский"</c:v>
                </c:pt>
                <c:pt idx="118">
                  <c:v>МАОУ СШ " 155</c:v>
                </c:pt>
              </c:strCache>
            </c:strRef>
          </c:cat>
          <c:val>
            <c:numRef>
              <c:f>'2024 ИТОГИ-4-9-11'!$H$7:$H$125</c:f>
              <c:numCache>
                <c:formatCode>0,00</c:formatCode>
                <c:ptCount val="119"/>
                <c:pt idx="0">
                  <c:v>3.79</c:v>
                </c:pt>
                <c:pt idx="1">
                  <c:v>3.79</c:v>
                </c:pt>
                <c:pt idx="2">
                  <c:v>3.79</c:v>
                </c:pt>
                <c:pt idx="3">
                  <c:v>3.79</c:v>
                </c:pt>
                <c:pt idx="4">
                  <c:v>3.79</c:v>
                </c:pt>
                <c:pt idx="5">
                  <c:v>3.79</c:v>
                </c:pt>
                <c:pt idx="6">
                  <c:v>3.79</c:v>
                </c:pt>
                <c:pt idx="7">
                  <c:v>3.79</c:v>
                </c:pt>
                <c:pt idx="8">
                  <c:v>3.79</c:v>
                </c:pt>
                <c:pt idx="9">
                  <c:v>3.79</c:v>
                </c:pt>
                <c:pt idx="10">
                  <c:v>3.79</c:v>
                </c:pt>
                <c:pt idx="11">
                  <c:v>3.79</c:v>
                </c:pt>
                <c:pt idx="12">
                  <c:v>3.79</c:v>
                </c:pt>
                <c:pt idx="13">
                  <c:v>3.79</c:v>
                </c:pt>
                <c:pt idx="14">
                  <c:v>3.79</c:v>
                </c:pt>
                <c:pt idx="15">
                  <c:v>3.79</c:v>
                </c:pt>
                <c:pt idx="16">
                  <c:v>3.79</c:v>
                </c:pt>
                <c:pt idx="17">
                  <c:v>3.79</c:v>
                </c:pt>
                <c:pt idx="18">
                  <c:v>3.79</c:v>
                </c:pt>
                <c:pt idx="19">
                  <c:v>3.79</c:v>
                </c:pt>
                <c:pt idx="20">
                  <c:v>3.79</c:v>
                </c:pt>
                <c:pt idx="21">
                  <c:v>3.79</c:v>
                </c:pt>
                <c:pt idx="22">
                  <c:v>3.79</c:v>
                </c:pt>
                <c:pt idx="23">
                  <c:v>3.79</c:v>
                </c:pt>
                <c:pt idx="24">
                  <c:v>3.79</c:v>
                </c:pt>
                <c:pt idx="25">
                  <c:v>3.79</c:v>
                </c:pt>
                <c:pt idx="26">
                  <c:v>3.79</c:v>
                </c:pt>
                <c:pt idx="27">
                  <c:v>3.79</c:v>
                </c:pt>
                <c:pt idx="28">
                  <c:v>3.79</c:v>
                </c:pt>
                <c:pt idx="29">
                  <c:v>3.79</c:v>
                </c:pt>
                <c:pt idx="30">
                  <c:v>3.79</c:v>
                </c:pt>
                <c:pt idx="31">
                  <c:v>3.79</c:v>
                </c:pt>
                <c:pt idx="32">
                  <c:v>3.79</c:v>
                </c:pt>
                <c:pt idx="33">
                  <c:v>3.79</c:v>
                </c:pt>
                <c:pt idx="34">
                  <c:v>3.79</c:v>
                </c:pt>
                <c:pt idx="35">
                  <c:v>3.79</c:v>
                </c:pt>
                <c:pt idx="36">
                  <c:v>3.79</c:v>
                </c:pt>
                <c:pt idx="37">
                  <c:v>3.79</c:v>
                </c:pt>
                <c:pt idx="38">
                  <c:v>3.79</c:v>
                </c:pt>
                <c:pt idx="39">
                  <c:v>3.79</c:v>
                </c:pt>
                <c:pt idx="40">
                  <c:v>3.79</c:v>
                </c:pt>
                <c:pt idx="41">
                  <c:v>3.79</c:v>
                </c:pt>
                <c:pt idx="42">
                  <c:v>3.79</c:v>
                </c:pt>
                <c:pt idx="43">
                  <c:v>3.79</c:v>
                </c:pt>
                <c:pt idx="44">
                  <c:v>3.79</c:v>
                </c:pt>
                <c:pt idx="45">
                  <c:v>3.79</c:v>
                </c:pt>
                <c:pt idx="46">
                  <c:v>3.79</c:v>
                </c:pt>
                <c:pt idx="47">
                  <c:v>3.79</c:v>
                </c:pt>
                <c:pt idx="48">
                  <c:v>3.79</c:v>
                </c:pt>
                <c:pt idx="49">
                  <c:v>3.79</c:v>
                </c:pt>
                <c:pt idx="50">
                  <c:v>3.79</c:v>
                </c:pt>
                <c:pt idx="51">
                  <c:v>3.79</c:v>
                </c:pt>
                <c:pt idx="52">
                  <c:v>3.79</c:v>
                </c:pt>
                <c:pt idx="53">
                  <c:v>3.79</c:v>
                </c:pt>
                <c:pt idx="54">
                  <c:v>3.79</c:v>
                </c:pt>
                <c:pt idx="55">
                  <c:v>3.79</c:v>
                </c:pt>
                <c:pt idx="56">
                  <c:v>3.79</c:v>
                </c:pt>
                <c:pt idx="57">
                  <c:v>3.79</c:v>
                </c:pt>
                <c:pt idx="58">
                  <c:v>3.79</c:v>
                </c:pt>
                <c:pt idx="59">
                  <c:v>3.79</c:v>
                </c:pt>
                <c:pt idx="60">
                  <c:v>3.79</c:v>
                </c:pt>
                <c:pt idx="61">
                  <c:v>3.79</c:v>
                </c:pt>
                <c:pt idx="62">
                  <c:v>3.79</c:v>
                </c:pt>
                <c:pt idx="63">
                  <c:v>3.79</c:v>
                </c:pt>
                <c:pt idx="64">
                  <c:v>3.79</c:v>
                </c:pt>
                <c:pt idx="65">
                  <c:v>3.79</c:v>
                </c:pt>
                <c:pt idx="66">
                  <c:v>3.79</c:v>
                </c:pt>
                <c:pt idx="67">
                  <c:v>3.79</c:v>
                </c:pt>
                <c:pt idx="68">
                  <c:v>3.79</c:v>
                </c:pt>
                <c:pt idx="69">
                  <c:v>3.79</c:v>
                </c:pt>
                <c:pt idx="70">
                  <c:v>3.79</c:v>
                </c:pt>
                <c:pt idx="71">
                  <c:v>3.79</c:v>
                </c:pt>
                <c:pt idx="72">
                  <c:v>3.79</c:v>
                </c:pt>
                <c:pt idx="73">
                  <c:v>3.79</c:v>
                </c:pt>
                <c:pt idx="74">
                  <c:v>3.79</c:v>
                </c:pt>
                <c:pt idx="75">
                  <c:v>3.79</c:v>
                </c:pt>
                <c:pt idx="76">
                  <c:v>3.79</c:v>
                </c:pt>
                <c:pt idx="77">
                  <c:v>3.79</c:v>
                </c:pt>
                <c:pt idx="78">
                  <c:v>3.79</c:v>
                </c:pt>
                <c:pt idx="79">
                  <c:v>3.79</c:v>
                </c:pt>
                <c:pt idx="80">
                  <c:v>3.79</c:v>
                </c:pt>
                <c:pt idx="81">
                  <c:v>3.79</c:v>
                </c:pt>
                <c:pt idx="82">
                  <c:v>3.79</c:v>
                </c:pt>
                <c:pt idx="83">
                  <c:v>3.79</c:v>
                </c:pt>
                <c:pt idx="84">
                  <c:v>3.79</c:v>
                </c:pt>
                <c:pt idx="85">
                  <c:v>3.79</c:v>
                </c:pt>
                <c:pt idx="86">
                  <c:v>3.79</c:v>
                </c:pt>
                <c:pt idx="87">
                  <c:v>3.79</c:v>
                </c:pt>
                <c:pt idx="88">
                  <c:v>3.79</c:v>
                </c:pt>
                <c:pt idx="89">
                  <c:v>3.79</c:v>
                </c:pt>
                <c:pt idx="90">
                  <c:v>3.79</c:v>
                </c:pt>
                <c:pt idx="91">
                  <c:v>3.79</c:v>
                </c:pt>
                <c:pt idx="92">
                  <c:v>3.79</c:v>
                </c:pt>
                <c:pt idx="93">
                  <c:v>3.79</c:v>
                </c:pt>
                <c:pt idx="94">
                  <c:v>3.79</c:v>
                </c:pt>
                <c:pt idx="95">
                  <c:v>3.79</c:v>
                </c:pt>
                <c:pt idx="96">
                  <c:v>3.79</c:v>
                </c:pt>
                <c:pt idx="97">
                  <c:v>3.79</c:v>
                </c:pt>
                <c:pt idx="98">
                  <c:v>3.79</c:v>
                </c:pt>
                <c:pt idx="99">
                  <c:v>3.79</c:v>
                </c:pt>
                <c:pt idx="100">
                  <c:v>3.79</c:v>
                </c:pt>
                <c:pt idx="101">
                  <c:v>3.79</c:v>
                </c:pt>
                <c:pt idx="102">
                  <c:v>3.79</c:v>
                </c:pt>
                <c:pt idx="103">
                  <c:v>3.79</c:v>
                </c:pt>
                <c:pt idx="104">
                  <c:v>3.79</c:v>
                </c:pt>
                <c:pt idx="105">
                  <c:v>3.79</c:v>
                </c:pt>
                <c:pt idx="106">
                  <c:v>3.79</c:v>
                </c:pt>
                <c:pt idx="107">
                  <c:v>3.79</c:v>
                </c:pt>
                <c:pt idx="108">
                  <c:v>3.79</c:v>
                </c:pt>
                <c:pt idx="109">
                  <c:v>3.79</c:v>
                </c:pt>
                <c:pt idx="110">
                  <c:v>3.79</c:v>
                </c:pt>
                <c:pt idx="111">
                  <c:v>3.79</c:v>
                </c:pt>
                <c:pt idx="112">
                  <c:v>3.79</c:v>
                </c:pt>
                <c:pt idx="113">
                  <c:v>3.79</c:v>
                </c:pt>
                <c:pt idx="114">
                  <c:v>3.79</c:v>
                </c:pt>
                <c:pt idx="115">
                  <c:v>3.79</c:v>
                </c:pt>
                <c:pt idx="116">
                  <c:v>3.79</c:v>
                </c:pt>
                <c:pt idx="117">
                  <c:v>3.79</c:v>
                </c:pt>
                <c:pt idx="118">
                  <c:v>3.79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8CB-49F0-B680-A791C427F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842176"/>
        <c:axId val="86249856"/>
      </c:lineChart>
      <c:catAx>
        <c:axId val="85842176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6249856"/>
        <c:crosses val="autoZero"/>
        <c:auto val="1"/>
        <c:lblAlgn val="ctr"/>
        <c:lblOffset val="100"/>
        <c:noMultiLvlLbl val="0"/>
      </c:catAx>
      <c:valAx>
        <c:axId val="86249856"/>
        <c:scaling>
          <c:orientation val="minMax"/>
          <c:max val="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,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5842176"/>
        <c:crosses val="autoZero"/>
        <c:crossBetween val="between"/>
      </c:valAx>
      <c:spPr>
        <a:noFill/>
        <a:ln w="28575"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38355759918479415"/>
          <c:y val="2.3400773363843073E-2"/>
          <c:w val="0.17780006335909271"/>
          <c:h val="4.19779057468562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 Окружающий мир </a:t>
            </a:r>
            <a:r>
              <a:rPr lang="ru-RU" baseline="0"/>
              <a:t>4 кл</a:t>
            </a:r>
            <a:endParaRPr lang="ru-RU"/>
          </a:p>
        </c:rich>
      </c:tx>
      <c:layout>
        <c:manualLayout>
          <c:xMode val="edge"/>
          <c:yMode val="edge"/>
          <c:x val="3.7018942919674988E-2"/>
          <c:y val="1.181261802288992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2.3273378827646549E-2"/>
          <c:y val="8.0732496884824465E-2"/>
          <c:w val="0.97102625371828533"/>
          <c:h val="0.51444315953811148"/>
        </c:manualLayout>
      </c:layout>
      <c:lineChart>
        <c:grouping val="standard"/>
        <c:varyColors val="0"/>
        <c:ser>
          <c:idx val="1"/>
          <c:order val="0"/>
          <c:tx>
            <c:v>2024 ср. балл ОУ</c:v>
          </c:tx>
          <c:spPr>
            <a:ln w="28575" cap="rnd">
              <a:solidFill>
                <a:srgbClr val="008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marker>
          <c:cat>
            <c:strRef>
              <c:f>'2024 ИТОГИ-4-9-11'!$C$7:$C$125</c:f>
              <c:strCache>
                <c:ptCount val="119"/>
                <c:pt idx="0">
                  <c:v>По городу Красноярску</c:v>
                </c:pt>
                <c:pt idx="1">
                  <c:v>ЖЕЛЕЗНОДОРОЖНЫЙ РАЙОН</c:v>
                </c:pt>
                <c:pt idx="2">
                  <c:v>МБОУ Прогимназия  № 131</c:v>
                </c:pt>
                <c:pt idx="3">
                  <c:v>МАОУ Гимназия № 8</c:v>
                </c:pt>
                <c:pt idx="4">
                  <c:v>МАОУ Гимназия №  9</c:v>
                </c:pt>
                <c:pt idx="5">
                  <c:v>МАОУ Лицей № 7</c:v>
                </c:pt>
                <c:pt idx="6">
                  <c:v>МАОУ Лицей № 28</c:v>
                </c:pt>
                <c:pt idx="7">
                  <c:v>МАОУ СШ  № 12</c:v>
                </c:pt>
                <c:pt idx="8">
                  <c:v>МАОУ СШ № 19</c:v>
                </c:pt>
                <c:pt idx="9">
                  <c:v>МАОУ СШ № 32</c:v>
                </c:pt>
                <c:pt idx="10">
                  <c:v>МБОУ СШ № 86 </c:v>
                </c:pt>
                <c:pt idx="11">
                  <c:v>КИРОВСКИЙ РАЙОН</c:v>
                </c:pt>
                <c:pt idx="12">
                  <c:v>МАОУ Гимназия № 4</c:v>
                </c:pt>
                <c:pt idx="13">
                  <c:v>МАОУ Гимназия № 6</c:v>
                </c:pt>
                <c:pt idx="14">
                  <c:v>МАОУ Гимназия № 10</c:v>
                </c:pt>
                <c:pt idx="15">
                  <c:v>МАОУ Лицей № 6 "Перспектива"</c:v>
                </c:pt>
                <c:pt idx="16">
                  <c:v>МАОУ Лицей № 11</c:v>
                </c:pt>
                <c:pt idx="17">
                  <c:v>МАОУ СШ № 8 "Созидание"</c:v>
                </c:pt>
                <c:pt idx="18">
                  <c:v>МАОУ СШ № 46</c:v>
                </c:pt>
                <c:pt idx="19">
                  <c:v>МАОУ СШ № 55</c:v>
                </c:pt>
                <c:pt idx="20">
                  <c:v>МАОУ СШ № 63</c:v>
                </c:pt>
                <c:pt idx="21">
                  <c:v>МАОУ СШ № 81</c:v>
                </c:pt>
                <c:pt idx="22">
                  <c:v>МАОУ СШ № 90</c:v>
                </c:pt>
                <c:pt idx="23">
                  <c:v>МАОУ СШ № 135</c:v>
                </c:pt>
                <c:pt idx="24">
                  <c:v>ЛЕНИНСКИЙ РАЙОН</c:v>
                </c:pt>
                <c:pt idx="25">
                  <c:v>МБОУ Гимназия № 7</c:v>
                </c:pt>
                <c:pt idx="26">
                  <c:v>МАОУ Гимназия № 11 </c:v>
                </c:pt>
                <c:pt idx="27">
                  <c:v>МАОУ Гимназия № 15</c:v>
                </c:pt>
                <c:pt idx="28">
                  <c:v>МАОУ Лицей № 3</c:v>
                </c:pt>
                <c:pt idx="29">
                  <c:v>МАОУ Лицей № 12</c:v>
                </c:pt>
                <c:pt idx="30">
                  <c:v>МБОУ СШ № 13</c:v>
                </c:pt>
                <c:pt idx="31">
                  <c:v>МАОУ СШ № 16</c:v>
                </c:pt>
                <c:pt idx="32">
                  <c:v>МБОУ СШ № 31</c:v>
                </c:pt>
                <c:pt idx="33">
                  <c:v>МБОУ СШ № 44</c:v>
                </c:pt>
                <c:pt idx="34">
                  <c:v>МАОУ СШ № 50</c:v>
                </c:pt>
                <c:pt idx="35">
                  <c:v>МАОУ СШ № 53</c:v>
                </c:pt>
                <c:pt idx="36">
                  <c:v>МБОУ СШ № 64</c:v>
                </c:pt>
                <c:pt idx="37">
                  <c:v>МАОУ СШ № 65</c:v>
                </c:pt>
                <c:pt idx="38">
                  <c:v>МБОУ СШ № 79</c:v>
                </c:pt>
                <c:pt idx="39">
                  <c:v>МАОУ СШ № 89</c:v>
                </c:pt>
                <c:pt idx="40">
                  <c:v>МБОУ СШ № 94</c:v>
                </c:pt>
                <c:pt idx="41">
                  <c:v>МАОУ СШ № 148</c:v>
                </c:pt>
                <c:pt idx="42">
                  <c:v>ОКТЯБРЬСКИЙ РАЙОН</c:v>
                </c:pt>
                <c:pt idx="43">
                  <c:v>МАОУ «КУГ № 1 – Универс»</c:v>
                </c:pt>
                <c:pt idx="44">
                  <c:v>МБОУ Гимназия № 3</c:v>
                </c:pt>
                <c:pt idx="45">
                  <c:v>МАОУ Гимназия № 13 "Академ"</c:v>
                </c:pt>
                <c:pt idx="46">
                  <c:v>МАОУ Лицей № 1</c:v>
                </c:pt>
                <c:pt idx="47">
                  <c:v>МБОУ Лицей № 8</c:v>
                </c:pt>
                <c:pt idx="48">
                  <c:v>МБОУ Лицей № 10</c:v>
                </c:pt>
                <c:pt idx="49">
                  <c:v>МАОУ Школа-интернат № 1</c:v>
                </c:pt>
                <c:pt idx="50">
                  <c:v>МАОУ СШ № 3</c:v>
                </c:pt>
                <c:pt idx="51">
                  <c:v>МБОУ СШ № 21</c:v>
                </c:pt>
                <c:pt idx="52">
                  <c:v>МБОУ СШ № 30</c:v>
                </c:pt>
                <c:pt idx="53">
                  <c:v>МБОУ СШ № 36</c:v>
                </c:pt>
                <c:pt idx="54">
                  <c:v>МБОУ СШ № 39</c:v>
                </c:pt>
                <c:pt idx="55">
                  <c:v>МАОУ СШ № 72 </c:v>
                </c:pt>
                <c:pt idx="56">
                  <c:v>МБОУ СШ № 73</c:v>
                </c:pt>
                <c:pt idx="57">
                  <c:v>МАОУ СШ № 82</c:v>
                </c:pt>
                <c:pt idx="58">
                  <c:v>МБОУ СШ № 84</c:v>
                </c:pt>
                <c:pt idx="59">
                  <c:v>МБОУ СШ № 95</c:v>
                </c:pt>
                <c:pt idx="60">
                  <c:v>МБОУ СШ № 99</c:v>
                </c:pt>
                <c:pt idx="61">
                  <c:v>МБОУ СШ № 133</c:v>
                </c:pt>
                <c:pt idx="62">
                  <c:v>МАОУ СШ № 159</c:v>
                </c:pt>
                <c:pt idx="63">
                  <c:v>СВЕРДЛОВСКИЙ РАЙОН</c:v>
                </c:pt>
                <c:pt idx="64">
                  <c:v>МАОУ Гимназия № 14</c:v>
                </c:pt>
                <c:pt idx="65">
                  <c:v>МАОУ Лицей № 9 "Лидер"</c:v>
                </c:pt>
                <c:pt idx="66">
                  <c:v>МАОУ СШ № 6</c:v>
                </c:pt>
                <c:pt idx="67">
                  <c:v>МАОУ СШ № 17</c:v>
                </c:pt>
                <c:pt idx="68">
                  <c:v>МАОУ СШ № 23</c:v>
                </c:pt>
                <c:pt idx="69">
                  <c:v>МАОУ СШ № 34</c:v>
                </c:pt>
                <c:pt idx="70">
                  <c:v>МАОУ СШ № 42</c:v>
                </c:pt>
                <c:pt idx="71">
                  <c:v>МАОУ СШ № 45</c:v>
                </c:pt>
                <c:pt idx="72">
                  <c:v>МБОУ СШ № 62</c:v>
                </c:pt>
                <c:pt idx="73">
                  <c:v>МАОУ СШ № 76</c:v>
                </c:pt>
                <c:pt idx="74">
                  <c:v>МАОУ СШ № 78</c:v>
                </c:pt>
                <c:pt idx="75">
                  <c:v>МАОУ СШ № 93</c:v>
                </c:pt>
                <c:pt idx="76">
                  <c:v>МАОУ СШ № 137</c:v>
                </c:pt>
                <c:pt idx="77">
                  <c:v>МАОУ СШ № 158 "Грани"</c:v>
                </c:pt>
                <c:pt idx="78">
                  <c:v>СОВЕТСКИЙ РАЙОН</c:v>
                </c:pt>
                <c:pt idx="79">
                  <c:v>МАОУ СШ № 1</c:v>
                </c:pt>
                <c:pt idx="80">
                  <c:v>МБОУ СШ № 2</c:v>
                </c:pt>
                <c:pt idx="81">
                  <c:v>МАОУ СШ № 5</c:v>
                </c:pt>
                <c:pt idx="82">
                  <c:v>МАОУ СШ № 7</c:v>
                </c:pt>
                <c:pt idx="83">
                  <c:v>МАОУ СШ № 18</c:v>
                </c:pt>
                <c:pt idx="84">
                  <c:v>МАОУ СШ № 24</c:v>
                </c:pt>
                <c:pt idx="85">
                  <c:v>МБОУ СШ № 56</c:v>
                </c:pt>
                <c:pt idx="86">
                  <c:v>МАОУ СШ № 66</c:v>
                </c:pt>
                <c:pt idx="87">
                  <c:v>МАОУ СШ № 69</c:v>
                </c:pt>
                <c:pt idx="88">
                  <c:v>МАОУ СШ № 85</c:v>
                </c:pt>
                <c:pt idx="89">
                  <c:v>МАОУ СШ № 91</c:v>
                </c:pt>
                <c:pt idx="90">
                  <c:v>МАОУ СШ № 98</c:v>
                </c:pt>
                <c:pt idx="91">
                  <c:v>МАОУ СШ № 108</c:v>
                </c:pt>
                <c:pt idx="92">
                  <c:v>МАОУ СШ № 115</c:v>
                </c:pt>
                <c:pt idx="93">
                  <c:v>МАОУ СШ № 121</c:v>
                </c:pt>
                <c:pt idx="94">
                  <c:v>МАОУ СШ № 129</c:v>
                </c:pt>
                <c:pt idx="95">
                  <c:v>МАОУ СШ № 134</c:v>
                </c:pt>
                <c:pt idx="96">
                  <c:v>МАОУ СШ № 139</c:v>
                </c:pt>
                <c:pt idx="97">
                  <c:v>МАОУ СШ № 141</c:v>
                </c:pt>
                <c:pt idx="98">
                  <c:v>МАОУ СШ № 143</c:v>
                </c:pt>
                <c:pt idx="99">
                  <c:v>МАОУ СШ № 144</c:v>
                </c:pt>
                <c:pt idx="100">
                  <c:v>МАОУ СШ № 145</c:v>
                </c:pt>
                <c:pt idx="101">
                  <c:v>МАОУ СШ № 147</c:v>
                </c:pt>
                <c:pt idx="102">
                  <c:v>МАОУ СШ № 149</c:v>
                </c:pt>
                <c:pt idx="103">
                  <c:v>МАОУ СШ № 150</c:v>
                </c:pt>
                <c:pt idx="104">
                  <c:v>МАОУ СШ № 151</c:v>
                </c:pt>
                <c:pt idx="105">
                  <c:v>МАОУ СШ № 152 </c:v>
                </c:pt>
                <c:pt idx="106">
                  <c:v>МАОУ СШ № 154</c:v>
                </c:pt>
                <c:pt idx="107">
                  <c:v>МАОУ СШ № 156</c:v>
                </c:pt>
                <c:pt idx="108">
                  <c:v>МАОУ СШ № 157</c:v>
                </c:pt>
                <c:pt idx="109">
                  <c:v>ЦЕНТРАЛЬНЫЙ РАЙОН</c:v>
                </c:pt>
                <c:pt idx="110">
                  <c:v>МАОУ Гимназия № 2</c:v>
                </c:pt>
                <c:pt idx="111">
                  <c:v>МБОУ  Гимназия № 16</c:v>
                </c:pt>
                <c:pt idx="112">
                  <c:v>МБОУ Лицей № 2</c:v>
                </c:pt>
                <c:pt idx="113">
                  <c:v>МБОУ СШ № 4</c:v>
                </c:pt>
                <c:pt idx="114">
                  <c:v>МБОУ СШ № 10 </c:v>
                </c:pt>
                <c:pt idx="115">
                  <c:v>МБОУ СШ № 27</c:v>
                </c:pt>
                <c:pt idx="116">
                  <c:v>МБОУ СШ № 51</c:v>
                </c:pt>
                <c:pt idx="117">
                  <c:v>МАОУ СШ "Комплекс Покровский"</c:v>
                </c:pt>
                <c:pt idx="118">
                  <c:v>МАОУ СШ " 155</c:v>
                </c:pt>
              </c:strCache>
            </c:strRef>
          </c:cat>
          <c:val>
            <c:numRef>
              <c:f>'2024 ИТОГИ-4-9-11'!$J$7:$J$125</c:f>
              <c:numCache>
                <c:formatCode>0,00</c:formatCode>
                <c:ptCount val="119"/>
                <c:pt idx="0">
                  <c:v>4.1039108108108113</c:v>
                </c:pt>
                <c:pt idx="1">
                  <c:v>4.2968333333333328</c:v>
                </c:pt>
                <c:pt idx="2">
                  <c:v>4.5369999999999999</c:v>
                </c:pt>
                <c:pt idx="3">
                  <c:v>4.1760000000000002</c:v>
                </c:pt>
                <c:pt idx="4">
                  <c:v>4.3490000000000002</c:v>
                </c:pt>
                <c:pt idx="5">
                  <c:v>4.6486999999999998</c:v>
                </c:pt>
                <c:pt idx="6">
                  <c:v>4.4741999999999997</c:v>
                </c:pt>
                <c:pt idx="7">
                  <c:v>4.1701999999999995</c:v>
                </c:pt>
                <c:pt idx="8">
                  <c:v>3.9836</c:v>
                </c:pt>
                <c:pt idx="9">
                  <c:v>4.2444999999999995</c:v>
                </c:pt>
                <c:pt idx="10">
                  <c:v>4.0883000000000003</c:v>
                </c:pt>
                <c:pt idx="11">
                  <c:v>4.0597583333333338</c:v>
                </c:pt>
                <c:pt idx="12">
                  <c:v>4.1868000000000007</c:v>
                </c:pt>
                <c:pt idx="13">
                  <c:v>4.1917999999999997</c:v>
                </c:pt>
                <c:pt idx="14">
                  <c:v>4.5098000000000003</c:v>
                </c:pt>
                <c:pt idx="15">
                  <c:v>4.3698000000000006</c:v>
                </c:pt>
                <c:pt idx="16">
                  <c:v>4.3818999999999999</c:v>
                </c:pt>
                <c:pt idx="17">
                  <c:v>3.7105000000000001</c:v>
                </c:pt>
                <c:pt idx="18">
                  <c:v>3.7789000000000006</c:v>
                </c:pt>
                <c:pt idx="19">
                  <c:v>4.0644999999999998</c:v>
                </c:pt>
                <c:pt idx="20">
                  <c:v>4.1380000000000008</c:v>
                </c:pt>
                <c:pt idx="21">
                  <c:v>3.6989999999999998</c:v>
                </c:pt>
                <c:pt idx="22">
                  <c:v>3.6860999999999997</c:v>
                </c:pt>
                <c:pt idx="23">
                  <c:v>4</c:v>
                </c:pt>
                <c:pt idx="24">
                  <c:v>3.9305823529411765</c:v>
                </c:pt>
                <c:pt idx="25">
                  <c:v>4.1545000000000005</c:v>
                </c:pt>
                <c:pt idx="26">
                  <c:v>4.0823999999999998</c:v>
                </c:pt>
                <c:pt idx="27">
                  <c:v>4.1764000000000001</c:v>
                </c:pt>
                <c:pt idx="28">
                  <c:v>3.8837999999999999</c:v>
                </c:pt>
                <c:pt idx="29">
                  <c:v>3.95</c:v>
                </c:pt>
                <c:pt idx="30">
                  <c:v>3.9445000000000006</c:v>
                </c:pt>
                <c:pt idx="31">
                  <c:v>3.8571999999999997</c:v>
                </c:pt>
                <c:pt idx="32">
                  <c:v>4.1223999999999998</c:v>
                </c:pt>
                <c:pt idx="33">
                  <c:v>3.7834999999999996</c:v>
                </c:pt>
                <c:pt idx="34">
                  <c:v>3.7</c:v>
                </c:pt>
                <c:pt idx="35">
                  <c:v>3.8111000000000002</c:v>
                </c:pt>
                <c:pt idx="36">
                  <c:v>3.9697000000000005</c:v>
                </c:pt>
                <c:pt idx="37">
                  <c:v>3.7872000000000003</c:v>
                </c:pt>
                <c:pt idx="38">
                  <c:v>3.5636999999999999</c:v>
                </c:pt>
                <c:pt idx="39">
                  <c:v>3.9692000000000003</c:v>
                </c:pt>
                <c:pt idx="40">
                  <c:v>4.1040000000000001</c:v>
                </c:pt>
                <c:pt idx="41">
                  <c:v>3.9603000000000002</c:v>
                </c:pt>
                <c:pt idx="42">
                  <c:v>4.0712099999999989</c:v>
                </c:pt>
                <c:pt idx="43">
                  <c:v>4.1608000000000001</c:v>
                </c:pt>
                <c:pt idx="44">
                  <c:v>4.6375000000000002</c:v>
                </c:pt>
                <c:pt idx="45">
                  <c:v>4.4896000000000003</c:v>
                </c:pt>
                <c:pt idx="46">
                  <c:v>4.2042999999999999</c:v>
                </c:pt>
                <c:pt idx="47">
                  <c:v>4.0223000000000004</c:v>
                </c:pt>
                <c:pt idx="48">
                  <c:v>4.0640000000000001</c:v>
                </c:pt>
                <c:pt idx="49">
                  <c:v>4.6175999999999995</c:v>
                </c:pt>
                <c:pt idx="50">
                  <c:v>4.0738000000000003</c:v>
                </c:pt>
                <c:pt idx="51">
                  <c:v>3.6466999999999996</c:v>
                </c:pt>
                <c:pt idx="52">
                  <c:v>3.7334000000000005</c:v>
                </c:pt>
                <c:pt idx="53">
                  <c:v>4.0730999999999993</c:v>
                </c:pt>
                <c:pt idx="54">
                  <c:v>3.5405000000000002</c:v>
                </c:pt>
                <c:pt idx="55">
                  <c:v>4.0229999999999997</c:v>
                </c:pt>
                <c:pt idx="56">
                  <c:v>3.7444000000000002</c:v>
                </c:pt>
                <c:pt idx="57">
                  <c:v>4.1758000000000006</c:v>
                </c:pt>
                <c:pt idx="58">
                  <c:v>3.7466000000000004</c:v>
                </c:pt>
                <c:pt idx="59">
                  <c:v>3.8336999999999999</c:v>
                </c:pt>
                <c:pt idx="60">
                  <c:v>4.3542999999999994</c:v>
                </c:pt>
                <c:pt idx="61">
                  <c:v>4.1182000000000007</c:v>
                </c:pt>
                <c:pt idx="62">
                  <c:v>4.1646000000000001</c:v>
                </c:pt>
                <c:pt idx="63">
                  <c:v>4.1775285714285717</c:v>
                </c:pt>
                <c:pt idx="64">
                  <c:v>4.2823000000000002</c:v>
                </c:pt>
                <c:pt idx="65">
                  <c:v>4.6172000000000004</c:v>
                </c:pt>
                <c:pt idx="66">
                  <c:v>4.3837000000000002</c:v>
                </c:pt>
                <c:pt idx="67">
                  <c:v>3.9551000000000003</c:v>
                </c:pt>
                <c:pt idx="68">
                  <c:v>4.2292000000000005</c:v>
                </c:pt>
                <c:pt idx="69">
                  <c:v>4.3899999999999997</c:v>
                </c:pt>
                <c:pt idx="70">
                  <c:v>4.1112000000000002</c:v>
                </c:pt>
                <c:pt idx="71">
                  <c:v>4.0955000000000004</c:v>
                </c:pt>
                <c:pt idx="72">
                  <c:v>3.8996000000000004</c:v>
                </c:pt>
                <c:pt idx="73">
                  <c:v>3.9953000000000003</c:v>
                </c:pt>
                <c:pt idx="74">
                  <c:v>3.8985000000000003</c:v>
                </c:pt>
                <c:pt idx="75">
                  <c:v>4.1579000000000006</c:v>
                </c:pt>
                <c:pt idx="76">
                  <c:v>4.2409999999999997</c:v>
                </c:pt>
                <c:pt idx="77">
                  <c:v>4.2288999999999994</c:v>
                </c:pt>
                <c:pt idx="78">
                  <c:v>4.093839285714286</c:v>
                </c:pt>
                <c:pt idx="79">
                  <c:v>4.0766</c:v>
                </c:pt>
                <c:pt idx="80">
                  <c:v>3.875</c:v>
                </c:pt>
                <c:pt idx="81">
                  <c:v>4.0948000000000002</c:v>
                </c:pt>
                <c:pt idx="82">
                  <c:v>4.2720000000000002</c:v>
                </c:pt>
                <c:pt idx="83">
                  <c:v>4.1294000000000004</c:v>
                </c:pt>
                <c:pt idx="84">
                  <c:v>4.0525000000000002</c:v>
                </c:pt>
                <c:pt idx="85">
                  <c:v>4.0282</c:v>
                </c:pt>
                <c:pt idx="86">
                  <c:v>4.1725000000000003</c:v>
                </c:pt>
                <c:pt idx="87">
                  <c:v>4.2812000000000001</c:v>
                </c:pt>
                <c:pt idx="88">
                  <c:v>4.0631000000000004</c:v>
                </c:pt>
                <c:pt idx="89">
                  <c:v>4.1494999999999997</c:v>
                </c:pt>
                <c:pt idx="90">
                  <c:v>4.2388000000000003</c:v>
                </c:pt>
                <c:pt idx="91">
                  <c:v>4.1290999999999993</c:v>
                </c:pt>
                <c:pt idx="92">
                  <c:v>3.9898999999999996</c:v>
                </c:pt>
                <c:pt idx="93">
                  <c:v>4.25</c:v>
                </c:pt>
                <c:pt idx="94">
                  <c:v>3.4574000000000003</c:v>
                </c:pt>
                <c:pt idx="95">
                  <c:v>4.0000000000000009</c:v>
                </c:pt>
                <c:pt idx="96">
                  <c:v>3.9477999999999995</c:v>
                </c:pt>
                <c:pt idx="97">
                  <c:v>4.1745999999999999</c:v>
                </c:pt>
                <c:pt idx="98">
                  <c:v>3.9912000000000001</c:v>
                </c:pt>
                <c:pt idx="99">
                  <c:v>4.0804999999999998</c:v>
                </c:pt>
                <c:pt idx="100">
                  <c:v>4.3242999999999991</c:v>
                </c:pt>
                <c:pt idx="101">
                  <c:v>4.2028999999999996</c:v>
                </c:pt>
                <c:pt idx="102">
                  <c:v>4.0937999999999999</c:v>
                </c:pt>
                <c:pt idx="103">
                  <c:v>4.3562000000000003</c:v>
                </c:pt>
                <c:pt idx="104">
                  <c:v>4.1783000000000001</c:v>
                </c:pt>
                <c:pt idx="105">
                  <c:v>4.3563999999999998</c:v>
                </c:pt>
                <c:pt idx="106">
                  <c:v>3.6614999999999998</c:v>
                </c:pt>
                <c:pt idx="107">
                  <c:v>4.1720000000000006</c:v>
                </c:pt>
                <c:pt idx="108">
                  <c:v>4.1886999999999999</c:v>
                </c:pt>
                <c:pt idx="109">
                  <c:v>4.2697555555555553</c:v>
                </c:pt>
                <c:pt idx="110">
                  <c:v>4.5339</c:v>
                </c:pt>
                <c:pt idx="111">
                  <c:v>4.2625000000000002</c:v>
                </c:pt>
                <c:pt idx="112">
                  <c:v>4.3441999999999998</c:v>
                </c:pt>
                <c:pt idx="113">
                  <c:v>4.2191999999999998</c:v>
                </c:pt>
                <c:pt idx="114">
                  <c:v>4.3797000000000006</c:v>
                </c:pt>
                <c:pt idx="115">
                  <c:v>4.1852999999999998</c:v>
                </c:pt>
                <c:pt idx="116">
                  <c:v>4.1135999999999999</c:v>
                </c:pt>
                <c:pt idx="117">
                  <c:v>4.2530999999999999</c:v>
                </c:pt>
                <c:pt idx="118">
                  <c:v>4.1363000000000003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8CB-49F0-B680-A791C427F8FA}"/>
            </c:ext>
          </c:extLst>
        </c:ser>
        <c:ser>
          <c:idx val="0"/>
          <c:order val="1"/>
          <c:tx>
            <c:v>2024 ср. балл по городу</c:v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chemeClr val="accent3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'2024 ИТОГИ-4-9-11'!$C$7:$C$125</c:f>
              <c:strCache>
                <c:ptCount val="119"/>
                <c:pt idx="0">
                  <c:v>По городу Красноярску</c:v>
                </c:pt>
                <c:pt idx="1">
                  <c:v>ЖЕЛЕЗНОДОРОЖНЫЙ РАЙОН</c:v>
                </c:pt>
                <c:pt idx="2">
                  <c:v>МБОУ Прогимназия  № 131</c:v>
                </c:pt>
                <c:pt idx="3">
                  <c:v>МАОУ Гимназия № 8</c:v>
                </c:pt>
                <c:pt idx="4">
                  <c:v>МАОУ Гимназия №  9</c:v>
                </c:pt>
                <c:pt idx="5">
                  <c:v>МАОУ Лицей № 7</c:v>
                </c:pt>
                <c:pt idx="6">
                  <c:v>МАОУ Лицей № 28</c:v>
                </c:pt>
                <c:pt idx="7">
                  <c:v>МАОУ СШ  № 12</c:v>
                </c:pt>
                <c:pt idx="8">
                  <c:v>МАОУ СШ № 19</c:v>
                </c:pt>
                <c:pt idx="9">
                  <c:v>МАОУ СШ № 32</c:v>
                </c:pt>
                <c:pt idx="10">
                  <c:v>МБОУ СШ № 86 </c:v>
                </c:pt>
                <c:pt idx="11">
                  <c:v>КИРОВСКИЙ РАЙОН</c:v>
                </c:pt>
                <c:pt idx="12">
                  <c:v>МАОУ Гимназия № 4</c:v>
                </c:pt>
                <c:pt idx="13">
                  <c:v>МАОУ Гимназия № 6</c:v>
                </c:pt>
                <c:pt idx="14">
                  <c:v>МАОУ Гимназия № 10</c:v>
                </c:pt>
                <c:pt idx="15">
                  <c:v>МАОУ Лицей № 6 "Перспектива"</c:v>
                </c:pt>
                <c:pt idx="16">
                  <c:v>МАОУ Лицей № 11</c:v>
                </c:pt>
                <c:pt idx="17">
                  <c:v>МАОУ СШ № 8 "Созидание"</c:v>
                </c:pt>
                <c:pt idx="18">
                  <c:v>МАОУ СШ № 46</c:v>
                </c:pt>
                <c:pt idx="19">
                  <c:v>МАОУ СШ № 55</c:v>
                </c:pt>
                <c:pt idx="20">
                  <c:v>МАОУ СШ № 63</c:v>
                </c:pt>
                <c:pt idx="21">
                  <c:v>МАОУ СШ № 81</c:v>
                </c:pt>
                <c:pt idx="22">
                  <c:v>МАОУ СШ № 90</c:v>
                </c:pt>
                <c:pt idx="23">
                  <c:v>МАОУ СШ № 135</c:v>
                </c:pt>
                <c:pt idx="24">
                  <c:v>ЛЕНИНСКИЙ РАЙОН</c:v>
                </c:pt>
                <c:pt idx="25">
                  <c:v>МБОУ Гимназия № 7</c:v>
                </c:pt>
                <c:pt idx="26">
                  <c:v>МАОУ Гимназия № 11 </c:v>
                </c:pt>
                <c:pt idx="27">
                  <c:v>МАОУ Гимназия № 15</c:v>
                </c:pt>
                <c:pt idx="28">
                  <c:v>МАОУ Лицей № 3</c:v>
                </c:pt>
                <c:pt idx="29">
                  <c:v>МАОУ Лицей № 12</c:v>
                </c:pt>
                <c:pt idx="30">
                  <c:v>МБОУ СШ № 13</c:v>
                </c:pt>
                <c:pt idx="31">
                  <c:v>МАОУ СШ № 16</c:v>
                </c:pt>
                <c:pt idx="32">
                  <c:v>МБОУ СШ № 31</c:v>
                </c:pt>
                <c:pt idx="33">
                  <c:v>МБОУ СШ № 44</c:v>
                </c:pt>
                <c:pt idx="34">
                  <c:v>МАОУ СШ № 50</c:v>
                </c:pt>
                <c:pt idx="35">
                  <c:v>МАОУ СШ № 53</c:v>
                </c:pt>
                <c:pt idx="36">
                  <c:v>МБОУ СШ № 64</c:v>
                </c:pt>
                <c:pt idx="37">
                  <c:v>МАОУ СШ № 65</c:v>
                </c:pt>
                <c:pt idx="38">
                  <c:v>МБОУ СШ № 79</c:v>
                </c:pt>
                <c:pt idx="39">
                  <c:v>МАОУ СШ № 89</c:v>
                </c:pt>
                <c:pt idx="40">
                  <c:v>МБОУ СШ № 94</c:v>
                </c:pt>
                <c:pt idx="41">
                  <c:v>МАОУ СШ № 148</c:v>
                </c:pt>
                <c:pt idx="42">
                  <c:v>ОКТЯБРЬСКИЙ РАЙОН</c:v>
                </c:pt>
                <c:pt idx="43">
                  <c:v>МАОУ «КУГ № 1 – Универс»</c:v>
                </c:pt>
                <c:pt idx="44">
                  <c:v>МБОУ Гимназия № 3</c:v>
                </c:pt>
                <c:pt idx="45">
                  <c:v>МАОУ Гимназия № 13 "Академ"</c:v>
                </c:pt>
                <c:pt idx="46">
                  <c:v>МАОУ Лицей № 1</c:v>
                </c:pt>
                <c:pt idx="47">
                  <c:v>МБОУ Лицей № 8</c:v>
                </c:pt>
                <c:pt idx="48">
                  <c:v>МБОУ Лицей № 10</c:v>
                </c:pt>
                <c:pt idx="49">
                  <c:v>МАОУ Школа-интернат № 1</c:v>
                </c:pt>
                <c:pt idx="50">
                  <c:v>МАОУ СШ № 3</c:v>
                </c:pt>
                <c:pt idx="51">
                  <c:v>МБОУ СШ № 21</c:v>
                </c:pt>
                <c:pt idx="52">
                  <c:v>МБОУ СШ № 30</c:v>
                </c:pt>
                <c:pt idx="53">
                  <c:v>МБОУ СШ № 36</c:v>
                </c:pt>
                <c:pt idx="54">
                  <c:v>МБОУ СШ № 39</c:v>
                </c:pt>
                <c:pt idx="55">
                  <c:v>МАОУ СШ № 72 </c:v>
                </c:pt>
                <c:pt idx="56">
                  <c:v>МБОУ СШ № 73</c:v>
                </c:pt>
                <c:pt idx="57">
                  <c:v>МАОУ СШ № 82</c:v>
                </c:pt>
                <c:pt idx="58">
                  <c:v>МБОУ СШ № 84</c:v>
                </c:pt>
                <c:pt idx="59">
                  <c:v>МБОУ СШ № 95</c:v>
                </c:pt>
                <c:pt idx="60">
                  <c:v>МБОУ СШ № 99</c:v>
                </c:pt>
                <c:pt idx="61">
                  <c:v>МБОУ СШ № 133</c:v>
                </c:pt>
                <c:pt idx="62">
                  <c:v>МАОУ СШ № 159</c:v>
                </c:pt>
                <c:pt idx="63">
                  <c:v>СВЕРДЛОВСКИЙ РАЙОН</c:v>
                </c:pt>
                <c:pt idx="64">
                  <c:v>МАОУ Гимназия № 14</c:v>
                </c:pt>
                <c:pt idx="65">
                  <c:v>МАОУ Лицей № 9 "Лидер"</c:v>
                </c:pt>
                <c:pt idx="66">
                  <c:v>МАОУ СШ № 6</c:v>
                </c:pt>
                <c:pt idx="67">
                  <c:v>МАОУ СШ № 17</c:v>
                </c:pt>
                <c:pt idx="68">
                  <c:v>МАОУ СШ № 23</c:v>
                </c:pt>
                <c:pt idx="69">
                  <c:v>МАОУ СШ № 34</c:v>
                </c:pt>
                <c:pt idx="70">
                  <c:v>МАОУ СШ № 42</c:v>
                </c:pt>
                <c:pt idx="71">
                  <c:v>МАОУ СШ № 45</c:v>
                </c:pt>
                <c:pt idx="72">
                  <c:v>МБОУ СШ № 62</c:v>
                </c:pt>
                <c:pt idx="73">
                  <c:v>МАОУ СШ № 76</c:v>
                </c:pt>
                <c:pt idx="74">
                  <c:v>МАОУ СШ № 78</c:v>
                </c:pt>
                <c:pt idx="75">
                  <c:v>МАОУ СШ № 93</c:v>
                </c:pt>
                <c:pt idx="76">
                  <c:v>МАОУ СШ № 137</c:v>
                </c:pt>
                <c:pt idx="77">
                  <c:v>МАОУ СШ № 158 "Грани"</c:v>
                </c:pt>
                <c:pt idx="78">
                  <c:v>СОВЕТСКИЙ РАЙОН</c:v>
                </c:pt>
                <c:pt idx="79">
                  <c:v>МАОУ СШ № 1</c:v>
                </c:pt>
                <c:pt idx="80">
                  <c:v>МБОУ СШ № 2</c:v>
                </c:pt>
                <c:pt idx="81">
                  <c:v>МАОУ СШ № 5</c:v>
                </c:pt>
                <c:pt idx="82">
                  <c:v>МАОУ СШ № 7</c:v>
                </c:pt>
                <c:pt idx="83">
                  <c:v>МАОУ СШ № 18</c:v>
                </c:pt>
                <c:pt idx="84">
                  <c:v>МАОУ СШ № 24</c:v>
                </c:pt>
                <c:pt idx="85">
                  <c:v>МБОУ СШ № 56</c:v>
                </c:pt>
                <c:pt idx="86">
                  <c:v>МАОУ СШ № 66</c:v>
                </c:pt>
                <c:pt idx="87">
                  <c:v>МАОУ СШ № 69</c:v>
                </c:pt>
                <c:pt idx="88">
                  <c:v>МАОУ СШ № 85</c:v>
                </c:pt>
                <c:pt idx="89">
                  <c:v>МАОУ СШ № 91</c:v>
                </c:pt>
                <c:pt idx="90">
                  <c:v>МАОУ СШ № 98</c:v>
                </c:pt>
                <c:pt idx="91">
                  <c:v>МАОУ СШ № 108</c:v>
                </c:pt>
                <c:pt idx="92">
                  <c:v>МАОУ СШ № 115</c:v>
                </c:pt>
                <c:pt idx="93">
                  <c:v>МАОУ СШ № 121</c:v>
                </c:pt>
                <c:pt idx="94">
                  <c:v>МАОУ СШ № 129</c:v>
                </c:pt>
                <c:pt idx="95">
                  <c:v>МАОУ СШ № 134</c:v>
                </c:pt>
                <c:pt idx="96">
                  <c:v>МАОУ СШ № 139</c:v>
                </c:pt>
                <c:pt idx="97">
                  <c:v>МАОУ СШ № 141</c:v>
                </c:pt>
                <c:pt idx="98">
                  <c:v>МАОУ СШ № 143</c:v>
                </c:pt>
                <c:pt idx="99">
                  <c:v>МАОУ СШ № 144</c:v>
                </c:pt>
                <c:pt idx="100">
                  <c:v>МАОУ СШ № 145</c:v>
                </c:pt>
                <c:pt idx="101">
                  <c:v>МАОУ СШ № 147</c:v>
                </c:pt>
                <c:pt idx="102">
                  <c:v>МАОУ СШ № 149</c:v>
                </c:pt>
                <c:pt idx="103">
                  <c:v>МАОУ СШ № 150</c:v>
                </c:pt>
                <c:pt idx="104">
                  <c:v>МАОУ СШ № 151</c:v>
                </c:pt>
                <c:pt idx="105">
                  <c:v>МАОУ СШ № 152 </c:v>
                </c:pt>
                <c:pt idx="106">
                  <c:v>МАОУ СШ № 154</c:v>
                </c:pt>
                <c:pt idx="107">
                  <c:v>МАОУ СШ № 156</c:v>
                </c:pt>
                <c:pt idx="108">
                  <c:v>МАОУ СШ № 157</c:v>
                </c:pt>
                <c:pt idx="109">
                  <c:v>ЦЕНТРАЛЬНЫЙ РАЙОН</c:v>
                </c:pt>
                <c:pt idx="110">
                  <c:v>МАОУ Гимназия № 2</c:v>
                </c:pt>
                <c:pt idx="111">
                  <c:v>МБОУ  Гимназия № 16</c:v>
                </c:pt>
                <c:pt idx="112">
                  <c:v>МБОУ Лицей № 2</c:v>
                </c:pt>
                <c:pt idx="113">
                  <c:v>МБОУ СШ № 4</c:v>
                </c:pt>
                <c:pt idx="114">
                  <c:v>МБОУ СШ № 10 </c:v>
                </c:pt>
                <c:pt idx="115">
                  <c:v>МБОУ СШ № 27</c:v>
                </c:pt>
                <c:pt idx="116">
                  <c:v>МБОУ СШ № 51</c:v>
                </c:pt>
                <c:pt idx="117">
                  <c:v>МАОУ СШ "Комплекс Покровский"</c:v>
                </c:pt>
                <c:pt idx="118">
                  <c:v>МАОУ СШ " 155</c:v>
                </c:pt>
              </c:strCache>
            </c:strRef>
          </c:cat>
          <c:val>
            <c:numRef>
              <c:f>'2024 ИТОГИ-4-9-11'!$K$7:$K$125</c:f>
              <c:numCache>
                <c:formatCode>0,00</c:formatCode>
                <c:ptCount val="119"/>
                <c:pt idx="0">
                  <c:v>4.13</c:v>
                </c:pt>
                <c:pt idx="1">
                  <c:v>4.13</c:v>
                </c:pt>
                <c:pt idx="2">
                  <c:v>4.13</c:v>
                </c:pt>
                <c:pt idx="3">
                  <c:v>4.13</c:v>
                </c:pt>
                <c:pt idx="4">
                  <c:v>4.13</c:v>
                </c:pt>
                <c:pt idx="5">
                  <c:v>4.13</c:v>
                </c:pt>
                <c:pt idx="6">
                  <c:v>4.13</c:v>
                </c:pt>
                <c:pt idx="7">
                  <c:v>4.13</c:v>
                </c:pt>
                <c:pt idx="8">
                  <c:v>4.13</c:v>
                </c:pt>
                <c:pt idx="9">
                  <c:v>4.13</c:v>
                </c:pt>
                <c:pt idx="10">
                  <c:v>4.13</c:v>
                </c:pt>
                <c:pt idx="11">
                  <c:v>4.13</c:v>
                </c:pt>
                <c:pt idx="12">
                  <c:v>4.13</c:v>
                </c:pt>
                <c:pt idx="13">
                  <c:v>4.13</c:v>
                </c:pt>
                <c:pt idx="14">
                  <c:v>4.13</c:v>
                </c:pt>
                <c:pt idx="15">
                  <c:v>4.13</c:v>
                </c:pt>
                <c:pt idx="16">
                  <c:v>4.13</c:v>
                </c:pt>
                <c:pt idx="17">
                  <c:v>4.13</c:v>
                </c:pt>
                <c:pt idx="18">
                  <c:v>4.13</c:v>
                </c:pt>
                <c:pt idx="19">
                  <c:v>4.13</c:v>
                </c:pt>
                <c:pt idx="20">
                  <c:v>4.13</c:v>
                </c:pt>
                <c:pt idx="21">
                  <c:v>4.13</c:v>
                </c:pt>
                <c:pt idx="22">
                  <c:v>4.13</c:v>
                </c:pt>
                <c:pt idx="23">
                  <c:v>4.13</c:v>
                </c:pt>
                <c:pt idx="24">
                  <c:v>4.13</c:v>
                </c:pt>
                <c:pt idx="25">
                  <c:v>4.13</c:v>
                </c:pt>
                <c:pt idx="26">
                  <c:v>4.13</c:v>
                </c:pt>
                <c:pt idx="27">
                  <c:v>4.13</c:v>
                </c:pt>
                <c:pt idx="28">
                  <c:v>4.13</c:v>
                </c:pt>
                <c:pt idx="29">
                  <c:v>4.13</c:v>
                </c:pt>
                <c:pt idx="30">
                  <c:v>4.13</c:v>
                </c:pt>
                <c:pt idx="31">
                  <c:v>4.13</c:v>
                </c:pt>
                <c:pt idx="32">
                  <c:v>4.13</c:v>
                </c:pt>
                <c:pt idx="33">
                  <c:v>4.13</c:v>
                </c:pt>
                <c:pt idx="34">
                  <c:v>4.13</c:v>
                </c:pt>
                <c:pt idx="35">
                  <c:v>4.13</c:v>
                </c:pt>
                <c:pt idx="36">
                  <c:v>4.13</c:v>
                </c:pt>
                <c:pt idx="37">
                  <c:v>4.13</c:v>
                </c:pt>
                <c:pt idx="38">
                  <c:v>4.13</c:v>
                </c:pt>
                <c:pt idx="39">
                  <c:v>4.13</c:v>
                </c:pt>
                <c:pt idx="40">
                  <c:v>4.13</c:v>
                </c:pt>
                <c:pt idx="41">
                  <c:v>4.13</c:v>
                </c:pt>
                <c:pt idx="42">
                  <c:v>4.13</c:v>
                </c:pt>
                <c:pt idx="43">
                  <c:v>4.13</c:v>
                </c:pt>
                <c:pt idx="44">
                  <c:v>4.13</c:v>
                </c:pt>
                <c:pt idx="45">
                  <c:v>4.13</c:v>
                </c:pt>
                <c:pt idx="46">
                  <c:v>4.13</c:v>
                </c:pt>
                <c:pt idx="47">
                  <c:v>4.13</c:v>
                </c:pt>
                <c:pt idx="48">
                  <c:v>4.13</c:v>
                </c:pt>
                <c:pt idx="49">
                  <c:v>4.13</c:v>
                </c:pt>
                <c:pt idx="50">
                  <c:v>4.13</c:v>
                </c:pt>
                <c:pt idx="51">
                  <c:v>4.13</c:v>
                </c:pt>
                <c:pt idx="52">
                  <c:v>4.13</c:v>
                </c:pt>
                <c:pt idx="53">
                  <c:v>4.13</c:v>
                </c:pt>
                <c:pt idx="54">
                  <c:v>4.13</c:v>
                </c:pt>
                <c:pt idx="55">
                  <c:v>4.13</c:v>
                </c:pt>
                <c:pt idx="56">
                  <c:v>4.13</c:v>
                </c:pt>
                <c:pt idx="57">
                  <c:v>4.13</c:v>
                </c:pt>
                <c:pt idx="58">
                  <c:v>4.13</c:v>
                </c:pt>
                <c:pt idx="59">
                  <c:v>4.13</c:v>
                </c:pt>
                <c:pt idx="60">
                  <c:v>4.13</c:v>
                </c:pt>
                <c:pt idx="61">
                  <c:v>4.13</c:v>
                </c:pt>
                <c:pt idx="62">
                  <c:v>4.13</c:v>
                </c:pt>
                <c:pt idx="63">
                  <c:v>4.13</c:v>
                </c:pt>
                <c:pt idx="64">
                  <c:v>4.13</c:v>
                </c:pt>
                <c:pt idx="65">
                  <c:v>4.13</c:v>
                </c:pt>
                <c:pt idx="66">
                  <c:v>4.13</c:v>
                </c:pt>
                <c:pt idx="67">
                  <c:v>4.13</c:v>
                </c:pt>
                <c:pt idx="68">
                  <c:v>4.13</c:v>
                </c:pt>
                <c:pt idx="69">
                  <c:v>4.13</c:v>
                </c:pt>
                <c:pt idx="70">
                  <c:v>4.13</c:v>
                </c:pt>
                <c:pt idx="71">
                  <c:v>4.13</c:v>
                </c:pt>
                <c:pt idx="72">
                  <c:v>4.13</c:v>
                </c:pt>
                <c:pt idx="73">
                  <c:v>4.13</c:v>
                </c:pt>
                <c:pt idx="74">
                  <c:v>4.13</c:v>
                </c:pt>
                <c:pt idx="75">
                  <c:v>4.13</c:v>
                </c:pt>
                <c:pt idx="76">
                  <c:v>4.13</c:v>
                </c:pt>
                <c:pt idx="77">
                  <c:v>4.13</c:v>
                </c:pt>
                <c:pt idx="78">
                  <c:v>4.13</c:v>
                </c:pt>
                <c:pt idx="79">
                  <c:v>4.13</c:v>
                </c:pt>
                <c:pt idx="80">
                  <c:v>4.13</c:v>
                </c:pt>
                <c:pt idx="81">
                  <c:v>4.13</c:v>
                </c:pt>
                <c:pt idx="82">
                  <c:v>4.13</c:v>
                </c:pt>
                <c:pt idx="83">
                  <c:v>4.13</c:v>
                </c:pt>
                <c:pt idx="84">
                  <c:v>4.13</c:v>
                </c:pt>
                <c:pt idx="85">
                  <c:v>4.13</c:v>
                </c:pt>
                <c:pt idx="86">
                  <c:v>4.13</c:v>
                </c:pt>
                <c:pt idx="87">
                  <c:v>4.13</c:v>
                </c:pt>
                <c:pt idx="88">
                  <c:v>4.13</c:v>
                </c:pt>
                <c:pt idx="89">
                  <c:v>4.13</c:v>
                </c:pt>
                <c:pt idx="90">
                  <c:v>4.13</c:v>
                </c:pt>
                <c:pt idx="91">
                  <c:v>4.13</c:v>
                </c:pt>
                <c:pt idx="92">
                  <c:v>4.13</c:v>
                </c:pt>
                <c:pt idx="93">
                  <c:v>4.13</c:v>
                </c:pt>
                <c:pt idx="94">
                  <c:v>4.13</c:v>
                </c:pt>
                <c:pt idx="95">
                  <c:v>4.13</c:v>
                </c:pt>
                <c:pt idx="96">
                  <c:v>4.13</c:v>
                </c:pt>
                <c:pt idx="97">
                  <c:v>4.13</c:v>
                </c:pt>
                <c:pt idx="98">
                  <c:v>4.13</c:v>
                </c:pt>
                <c:pt idx="99">
                  <c:v>4.13</c:v>
                </c:pt>
                <c:pt idx="100">
                  <c:v>4.13</c:v>
                </c:pt>
                <c:pt idx="101">
                  <c:v>4.13</c:v>
                </c:pt>
                <c:pt idx="102">
                  <c:v>4.13</c:v>
                </c:pt>
                <c:pt idx="103">
                  <c:v>4.13</c:v>
                </c:pt>
                <c:pt idx="104">
                  <c:v>4.13</c:v>
                </c:pt>
                <c:pt idx="105">
                  <c:v>4.13</c:v>
                </c:pt>
                <c:pt idx="106">
                  <c:v>4.13</c:v>
                </c:pt>
                <c:pt idx="107">
                  <c:v>4.13</c:v>
                </c:pt>
                <c:pt idx="108">
                  <c:v>4.13</c:v>
                </c:pt>
                <c:pt idx="109">
                  <c:v>4.13</c:v>
                </c:pt>
                <c:pt idx="110">
                  <c:v>4.13</c:v>
                </c:pt>
                <c:pt idx="111">
                  <c:v>4.13</c:v>
                </c:pt>
                <c:pt idx="112">
                  <c:v>4.13</c:v>
                </c:pt>
                <c:pt idx="113">
                  <c:v>4.13</c:v>
                </c:pt>
                <c:pt idx="114">
                  <c:v>4.13</c:v>
                </c:pt>
                <c:pt idx="115">
                  <c:v>4.13</c:v>
                </c:pt>
                <c:pt idx="116">
                  <c:v>4.13</c:v>
                </c:pt>
                <c:pt idx="117">
                  <c:v>4.13</c:v>
                </c:pt>
                <c:pt idx="118">
                  <c:v>4.13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8CB-49F0-B680-A791C427F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581632"/>
        <c:axId val="86583552"/>
      </c:lineChart>
      <c:catAx>
        <c:axId val="86581632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6583552"/>
        <c:crosses val="autoZero"/>
        <c:auto val="1"/>
        <c:lblAlgn val="ctr"/>
        <c:lblOffset val="100"/>
        <c:noMultiLvlLbl val="0"/>
      </c:catAx>
      <c:valAx>
        <c:axId val="86583552"/>
        <c:scaling>
          <c:orientation val="minMax"/>
          <c:max val="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,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6581632"/>
        <c:crosses val="autoZero"/>
        <c:crossBetween val="between"/>
        <c:majorUnit val="0.5"/>
      </c:valAx>
      <c:spPr>
        <a:noFill/>
        <a:ln w="28575"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38520875785095565"/>
          <c:y val="2.5605815074236291E-2"/>
          <c:w val="0.17780006335909271"/>
          <c:h val="4.19779057468562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 Читательская грамотность </a:t>
            </a:r>
            <a:r>
              <a:rPr lang="ru-RU" baseline="0"/>
              <a:t>4 кл.  </a:t>
            </a:r>
            <a:endParaRPr lang="ru-RU"/>
          </a:p>
        </c:rich>
      </c:tx>
      <c:layout>
        <c:manualLayout>
          <c:xMode val="edge"/>
          <c:yMode val="edge"/>
          <c:x val="4.2759532866209961E-2"/>
          <c:y val="6.370917273200564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2.6145452976470005E-2"/>
          <c:y val="7.426004782142942E-2"/>
          <c:w val="0.97358260323328449"/>
          <c:h val="0.55986061191541714"/>
        </c:manualLayout>
      </c:layout>
      <c:lineChart>
        <c:grouping val="standard"/>
        <c:varyColors val="0"/>
        <c:ser>
          <c:idx val="1"/>
          <c:order val="0"/>
          <c:tx>
            <c:v>2024 ср. балл ОУ</c:v>
          </c:tx>
          <c:spPr>
            <a:ln w="28575" cap="rnd">
              <a:solidFill>
                <a:srgbClr val="FDAF2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'2024 ИТОГИ-4-9-11'!$C$7:$C$125</c:f>
              <c:strCache>
                <c:ptCount val="119"/>
                <c:pt idx="0">
                  <c:v>По городу Красноярску</c:v>
                </c:pt>
                <c:pt idx="1">
                  <c:v>ЖЕЛЕЗНОДОРОЖНЫЙ РАЙОН</c:v>
                </c:pt>
                <c:pt idx="2">
                  <c:v>МБОУ Прогимназия  № 131</c:v>
                </c:pt>
                <c:pt idx="3">
                  <c:v>МАОУ Гимназия № 8</c:v>
                </c:pt>
                <c:pt idx="4">
                  <c:v>МАОУ Гимназия №  9</c:v>
                </c:pt>
                <c:pt idx="5">
                  <c:v>МАОУ Лицей № 7</c:v>
                </c:pt>
                <c:pt idx="6">
                  <c:v>МАОУ Лицей № 28</c:v>
                </c:pt>
                <c:pt idx="7">
                  <c:v>МАОУ СШ  № 12</c:v>
                </c:pt>
                <c:pt idx="8">
                  <c:v>МАОУ СШ № 19</c:v>
                </c:pt>
                <c:pt idx="9">
                  <c:v>МАОУ СШ № 32</c:v>
                </c:pt>
                <c:pt idx="10">
                  <c:v>МБОУ СШ № 86 </c:v>
                </c:pt>
                <c:pt idx="11">
                  <c:v>КИРОВСКИЙ РАЙОН</c:v>
                </c:pt>
                <c:pt idx="12">
                  <c:v>МАОУ Гимназия № 4</c:v>
                </c:pt>
                <c:pt idx="13">
                  <c:v>МАОУ Гимназия № 6</c:v>
                </c:pt>
                <c:pt idx="14">
                  <c:v>МАОУ Гимназия № 10</c:v>
                </c:pt>
                <c:pt idx="15">
                  <c:v>МАОУ Лицей № 6 "Перспектива"</c:v>
                </c:pt>
                <c:pt idx="16">
                  <c:v>МАОУ Лицей № 11</c:v>
                </c:pt>
                <c:pt idx="17">
                  <c:v>МАОУ СШ № 8 "Созидание"</c:v>
                </c:pt>
                <c:pt idx="18">
                  <c:v>МАОУ СШ № 46</c:v>
                </c:pt>
                <c:pt idx="19">
                  <c:v>МАОУ СШ № 55</c:v>
                </c:pt>
                <c:pt idx="20">
                  <c:v>МАОУ СШ № 63</c:v>
                </c:pt>
                <c:pt idx="21">
                  <c:v>МАОУ СШ № 81</c:v>
                </c:pt>
                <c:pt idx="22">
                  <c:v>МАОУ СШ № 90</c:v>
                </c:pt>
                <c:pt idx="23">
                  <c:v>МАОУ СШ № 135</c:v>
                </c:pt>
                <c:pt idx="24">
                  <c:v>ЛЕНИНСКИЙ РАЙОН</c:v>
                </c:pt>
                <c:pt idx="25">
                  <c:v>МБОУ Гимназия № 7</c:v>
                </c:pt>
                <c:pt idx="26">
                  <c:v>МАОУ Гимназия № 11 </c:v>
                </c:pt>
                <c:pt idx="27">
                  <c:v>МАОУ Гимназия № 15</c:v>
                </c:pt>
                <c:pt idx="28">
                  <c:v>МАОУ Лицей № 3</c:v>
                </c:pt>
                <c:pt idx="29">
                  <c:v>МАОУ Лицей № 12</c:v>
                </c:pt>
                <c:pt idx="30">
                  <c:v>МБОУ СШ № 13</c:v>
                </c:pt>
                <c:pt idx="31">
                  <c:v>МАОУ СШ № 16</c:v>
                </c:pt>
                <c:pt idx="32">
                  <c:v>МБОУ СШ № 31</c:v>
                </c:pt>
                <c:pt idx="33">
                  <c:v>МБОУ СШ № 44</c:v>
                </c:pt>
                <c:pt idx="34">
                  <c:v>МАОУ СШ № 50</c:v>
                </c:pt>
                <c:pt idx="35">
                  <c:v>МАОУ СШ № 53</c:v>
                </c:pt>
                <c:pt idx="36">
                  <c:v>МБОУ СШ № 64</c:v>
                </c:pt>
                <c:pt idx="37">
                  <c:v>МАОУ СШ № 65</c:v>
                </c:pt>
                <c:pt idx="38">
                  <c:v>МБОУ СШ № 79</c:v>
                </c:pt>
                <c:pt idx="39">
                  <c:v>МАОУ СШ № 89</c:v>
                </c:pt>
                <c:pt idx="40">
                  <c:v>МБОУ СШ № 94</c:v>
                </c:pt>
                <c:pt idx="41">
                  <c:v>МАОУ СШ № 148</c:v>
                </c:pt>
                <c:pt idx="42">
                  <c:v>ОКТЯБРЬСКИЙ РАЙОН</c:v>
                </c:pt>
                <c:pt idx="43">
                  <c:v>МАОУ «КУГ № 1 – Универс»</c:v>
                </c:pt>
                <c:pt idx="44">
                  <c:v>МБОУ Гимназия № 3</c:v>
                </c:pt>
                <c:pt idx="45">
                  <c:v>МАОУ Гимназия № 13 "Академ"</c:v>
                </c:pt>
                <c:pt idx="46">
                  <c:v>МАОУ Лицей № 1</c:v>
                </c:pt>
                <c:pt idx="47">
                  <c:v>МБОУ Лицей № 8</c:v>
                </c:pt>
                <c:pt idx="48">
                  <c:v>МБОУ Лицей № 10</c:v>
                </c:pt>
                <c:pt idx="49">
                  <c:v>МАОУ Школа-интернат № 1</c:v>
                </c:pt>
                <c:pt idx="50">
                  <c:v>МАОУ СШ № 3</c:v>
                </c:pt>
                <c:pt idx="51">
                  <c:v>МБОУ СШ № 21</c:v>
                </c:pt>
                <c:pt idx="52">
                  <c:v>МБОУ СШ № 30</c:v>
                </c:pt>
                <c:pt idx="53">
                  <c:v>МБОУ СШ № 36</c:v>
                </c:pt>
                <c:pt idx="54">
                  <c:v>МБОУ СШ № 39</c:v>
                </c:pt>
                <c:pt idx="55">
                  <c:v>МАОУ СШ № 72 </c:v>
                </c:pt>
                <c:pt idx="56">
                  <c:v>МБОУ СШ № 73</c:v>
                </c:pt>
                <c:pt idx="57">
                  <c:v>МАОУ СШ № 82</c:v>
                </c:pt>
                <c:pt idx="58">
                  <c:v>МБОУ СШ № 84</c:v>
                </c:pt>
                <c:pt idx="59">
                  <c:v>МБОУ СШ № 95</c:v>
                </c:pt>
                <c:pt idx="60">
                  <c:v>МБОУ СШ № 99</c:v>
                </c:pt>
                <c:pt idx="61">
                  <c:v>МБОУ СШ № 133</c:v>
                </c:pt>
                <c:pt idx="62">
                  <c:v>МАОУ СШ № 159</c:v>
                </c:pt>
                <c:pt idx="63">
                  <c:v>СВЕРДЛОВСКИЙ РАЙОН</c:v>
                </c:pt>
                <c:pt idx="64">
                  <c:v>МАОУ Гимназия № 14</c:v>
                </c:pt>
                <c:pt idx="65">
                  <c:v>МАОУ Лицей № 9 "Лидер"</c:v>
                </c:pt>
                <c:pt idx="66">
                  <c:v>МАОУ СШ № 6</c:v>
                </c:pt>
                <c:pt idx="67">
                  <c:v>МАОУ СШ № 17</c:v>
                </c:pt>
                <c:pt idx="68">
                  <c:v>МАОУ СШ № 23</c:v>
                </c:pt>
                <c:pt idx="69">
                  <c:v>МАОУ СШ № 34</c:v>
                </c:pt>
                <c:pt idx="70">
                  <c:v>МАОУ СШ № 42</c:v>
                </c:pt>
                <c:pt idx="71">
                  <c:v>МАОУ СШ № 45</c:v>
                </c:pt>
                <c:pt idx="72">
                  <c:v>МБОУ СШ № 62</c:v>
                </c:pt>
                <c:pt idx="73">
                  <c:v>МАОУ СШ № 76</c:v>
                </c:pt>
                <c:pt idx="74">
                  <c:v>МАОУ СШ № 78</c:v>
                </c:pt>
                <c:pt idx="75">
                  <c:v>МАОУ СШ № 93</c:v>
                </c:pt>
                <c:pt idx="76">
                  <c:v>МАОУ СШ № 137</c:v>
                </c:pt>
                <c:pt idx="77">
                  <c:v>МАОУ СШ № 158 "Грани"</c:v>
                </c:pt>
                <c:pt idx="78">
                  <c:v>СОВЕТСКИЙ РАЙОН</c:v>
                </c:pt>
                <c:pt idx="79">
                  <c:v>МАОУ СШ № 1</c:v>
                </c:pt>
                <c:pt idx="80">
                  <c:v>МБОУ СШ № 2</c:v>
                </c:pt>
                <c:pt idx="81">
                  <c:v>МАОУ СШ № 5</c:v>
                </c:pt>
                <c:pt idx="82">
                  <c:v>МАОУ СШ № 7</c:v>
                </c:pt>
                <c:pt idx="83">
                  <c:v>МАОУ СШ № 18</c:v>
                </c:pt>
                <c:pt idx="84">
                  <c:v>МАОУ СШ № 24</c:v>
                </c:pt>
                <c:pt idx="85">
                  <c:v>МБОУ СШ № 56</c:v>
                </c:pt>
                <c:pt idx="86">
                  <c:v>МАОУ СШ № 66</c:v>
                </c:pt>
                <c:pt idx="87">
                  <c:v>МАОУ СШ № 69</c:v>
                </c:pt>
                <c:pt idx="88">
                  <c:v>МАОУ СШ № 85</c:v>
                </c:pt>
                <c:pt idx="89">
                  <c:v>МАОУ СШ № 91</c:v>
                </c:pt>
                <c:pt idx="90">
                  <c:v>МАОУ СШ № 98</c:v>
                </c:pt>
                <c:pt idx="91">
                  <c:v>МАОУ СШ № 108</c:v>
                </c:pt>
                <c:pt idx="92">
                  <c:v>МАОУ СШ № 115</c:v>
                </c:pt>
                <c:pt idx="93">
                  <c:v>МАОУ СШ № 121</c:v>
                </c:pt>
                <c:pt idx="94">
                  <c:v>МАОУ СШ № 129</c:v>
                </c:pt>
                <c:pt idx="95">
                  <c:v>МАОУ СШ № 134</c:v>
                </c:pt>
                <c:pt idx="96">
                  <c:v>МАОУ СШ № 139</c:v>
                </c:pt>
                <c:pt idx="97">
                  <c:v>МАОУ СШ № 141</c:v>
                </c:pt>
                <c:pt idx="98">
                  <c:v>МАОУ СШ № 143</c:v>
                </c:pt>
                <c:pt idx="99">
                  <c:v>МАОУ СШ № 144</c:v>
                </c:pt>
                <c:pt idx="100">
                  <c:v>МАОУ СШ № 145</c:v>
                </c:pt>
                <c:pt idx="101">
                  <c:v>МАОУ СШ № 147</c:v>
                </c:pt>
                <c:pt idx="102">
                  <c:v>МАОУ СШ № 149</c:v>
                </c:pt>
                <c:pt idx="103">
                  <c:v>МАОУ СШ № 150</c:v>
                </c:pt>
                <c:pt idx="104">
                  <c:v>МАОУ СШ № 151</c:v>
                </c:pt>
                <c:pt idx="105">
                  <c:v>МАОУ СШ № 152 </c:v>
                </c:pt>
                <c:pt idx="106">
                  <c:v>МАОУ СШ № 154</c:v>
                </c:pt>
                <c:pt idx="107">
                  <c:v>МАОУ СШ № 156</c:v>
                </c:pt>
                <c:pt idx="108">
                  <c:v>МАОУ СШ № 157</c:v>
                </c:pt>
                <c:pt idx="109">
                  <c:v>ЦЕНТРАЛЬНЫЙ РАЙОН</c:v>
                </c:pt>
                <c:pt idx="110">
                  <c:v>МАОУ Гимназия № 2</c:v>
                </c:pt>
                <c:pt idx="111">
                  <c:v>МБОУ  Гимназия № 16</c:v>
                </c:pt>
                <c:pt idx="112">
                  <c:v>МБОУ Лицей № 2</c:v>
                </c:pt>
                <c:pt idx="113">
                  <c:v>МБОУ СШ № 4</c:v>
                </c:pt>
                <c:pt idx="114">
                  <c:v>МБОУ СШ № 10 </c:v>
                </c:pt>
                <c:pt idx="115">
                  <c:v>МБОУ СШ № 27</c:v>
                </c:pt>
                <c:pt idx="116">
                  <c:v>МБОУ СШ № 51</c:v>
                </c:pt>
                <c:pt idx="117">
                  <c:v>МАОУ СШ "Комплекс Покровский"</c:v>
                </c:pt>
                <c:pt idx="118">
                  <c:v>МАОУ СШ " 155</c:v>
                </c:pt>
              </c:strCache>
            </c:strRef>
          </c:cat>
          <c:val>
            <c:numRef>
              <c:f>'2024 ИТОГИ-4-9-11'!$M$7:$M$125</c:f>
              <c:numCache>
                <c:formatCode>0,00</c:formatCode>
                <c:ptCount val="119"/>
                <c:pt idx="0">
                  <c:v>78.433419643295309</c:v>
                </c:pt>
                <c:pt idx="1">
                  <c:v>84.94636328299103</c:v>
                </c:pt>
                <c:pt idx="2">
                  <c:v>88.63636363636364</c:v>
                </c:pt>
                <c:pt idx="3">
                  <c:v>88.095238095238102</c:v>
                </c:pt>
                <c:pt idx="4">
                  <c:v>91.616766467065872</c:v>
                </c:pt>
                <c:pt idx="5">
                  <c:v>98.095238095238102</c:v>
                </c:pt>
                <c:pt idx="6">
                  <c:v>94.059405940594061</c:v>
                </c:pt>
                <c:pt idx="7">
                  <c:v>68.421052631578945</c:v>
                </c:pt>
                <c:pt idx="8">
                  <c:v>88.28125</c:v>
                </c:pt>
                <c:pt idx="9">
                  <c:v>62.365591397849457</c:v>
                </c:pt>
                <c:pt idx="11">
                  <c:v>79.378429920203303</c:v>
                </c:pt>
                <c:pt idx="12">
                  <c:v>97.938144329896915</c:v>
                </c:pt>
                <c:pt idx="13">
                  <c:v>90.410958904109577</c:v>
                </c:pt>
                <c:pt idx="15">
                  <c:v>98.333333333333343</c:v>
                </c:pt>
                <c:pt idx="16">
                  <c:v>80.606060606060609</c:v>
                </c:pt>
                <c:pt idx="17">
                  <c:v>83.035714285714292</c:v>
                </c:pt>
                <c:pt idx="18">
                  <c:v>63.917525773195877</c:v>
                </c:pt>
                <c:pt idx="19">
                  <c:v>90</c:v>
                </c:pt>
                <c:pt idx="20">
                  <c:v>90</c:v>
                </c:pt>
                <c:pt idx="21">
                  <c:v>72.815533980582529</c:v>
                </c:pt>
                <c:pt idx="22">
                  <c:v>52.4822695035461</c:v>
                </c:pt>
                <c:pt idx="23">
                  <c:v>53.623188405797102</c:v>
                </c:pt>
                <c:pt idx="24">
                  <c:v>74.446936506618982</c:v>
                </c:pt>
                <c:pt idx="25">
                  <c:v>59.2</c:v>
                </c:pt>
                <c:pt idx="26">
                  <c:v>90.625</c:v>
                </c:pt>
                <c:pt idx="27">
                  <c:v>82.608695652173907</c:v>
                </c:pt>
                <c:pt idx="28">
                  <c:v>52.439024390243901</c:v>
                </c:pt>
                <c:pt idx="29">
                  <c:v>62.365591397849457</c:v>
                </c:pt>
                <c:pt idx="30">
                  <c:v>66.071428571428569</c:v>
                </c:pt>
                <c:pt idx="31">
                  <c:v>67.586206896551715</c:v>
                </c:pt>
                <c:pt idx="32">
                  <c:v>66.666666666666671</c:v>
                </c:pt>
                <c:pt idx="33">
                  <c:v>88.349514563106794</c:v>
                </c:pt>
                <c:pt idx="34">
                  <c:v>56</c:v>
                </c:pt>
                <c:pt idx="35">
                  <c:v>72.8</c:v>
                </c:pt>
                <c:pt idx="36">
                  <c:v>82</c:v>
                </c:pt>
                <c:pt idx="37">
                  <c:v>95.49549549549549</c:v>
                </c:pt>
                <c:pt idx="38">
                  <c:v>85.714285714285708</c:v>
                </c:pt>
                <c:pt idx="39">
                  <c:v>69.444444444444443</c:v>
                </c:pt>
                <c:pt idx="40">
                  <c:v>79.838709677419359</c:v>
                </c:pt>
                <c:pt idx="41">
                  <c:v>88.392857142857139</c:v>
                </c:pt>
                <c:pt idx="42">
                  <c:v>76.880498297431743</c:v>
                </c:pt>
                <c:pt idx="43">
                  <c:v>61.463414634146339</c:v>
                </c:pt>
                <c:pt idx="44">
                  <c:v>100</c:v>
                </c:pt>
                <c:pt idx="45">
                  <c:v>91.75257731958763</c:v>
                </c:pt>
                <c:pt idx="46">
                  <c:v>68.683274021352304</c:v>
                </c:pt>
                <c:pt idx="47">
                  <c:v>86.178861788617894</c:v>
                </c:pt>
                <c:pt idx="48">
                  <c:v>87.962962962962962</c:v>
                </c:pt>
                <c:pt idx="49">
                  <c:v>100</c:v>
                </c:pt>
                <c:pt idx="50">
                  <c:v>65.420560747663558</c:v>
                </c:pt>
                <c:pt idx="51">
                  <c:v>44.680851063829792</c:v>
                </c:pt>
                <c:pt idx="52">
                  <c:v>93.103448275862064</c:v>
                </c:pt>
                <c:pt idx="54">
                  <c:v>22</c:v>
                </c:pt>
                <c:pt idx="55">
                  <c:v>64.566929133858267</c:v>
                </c:pt>
                <c:pt idx="56">
                  <c:v>69.565217391304344</c:v>
                </c:pt>
                <c:pt idx="57">
                  <c:v>94.565217391304344</c:v>
                </c:pt>
                <c:pt idx="58">
                  <c:v>89.534883720930225</c:v>
                </c:pt>
                <c:pt idx="59">
                  <c:v>94.782608695652172</c:v>
                </c:pt>
                <c:pt idx="60">
                  <c:v>88.709677419354847</c:v>
                </c:pt>
                <c:pt idx="61">
                  <c:v>73.195876288659804</c:v>
                </c:pt>
                <c:pt idx="62">
                  <c:v>64.5631067961165</c:v>
                </c:pt>
                <c:pt idx="63">
                  <c:v>81.974484658042627</c:v>
                </c:pt>
                <c:pt idx="64">
                  <c:v>97.65625</c:v>
                </c:pt>
                <c:pt idx="65">
                  <c:v>80.672268907563023</c:v>
                </c:pt>
                <c:pt idx="66">
                  <c:v>90.361445783132524</c:v>
                </c:pt>
                <c:pt idx="67">
                  <c:v>76.744186046511629</c:v>
                </c:pt>
                <c:pt idx="68">
                  <c:v>97.826086956521749</c:v>
                </c:pt>
                <c:pt idx="70">
                  <c:v>94.897959183673478</c:v>
                </c:pt>
                <c:pt idx="71">
                  <c:v>50</c:v>
                </c:pt>
                <c:pt idx="72">
                  <c:v>65</c:v>
                </c:pt>
                <c:pt idx="73">
                  <c:v>94.68599033816426</c:v>
                </c:pt>
                <c:pt idx="74">
                  <c:v>61.594202898550726</c:v>
                </c:pt>
                <c:pt idx="75">
                  <c:v>83.333333333333343</c:v>
                </c:pt>
                <c:pt idx="76">
                  <c:v>89.090909090909093</c:v>
                </c:pt>
                <c:pt idx="77">
                  <c:v>83.805668016194332</c:v>
                </c:pt>
                <c:pt idx="78">
                  <c:v>75.989666757868534</c:v>
                </c:pt>
                <c:pt idx="79">
                  <c:v>80.198019801980195</c:v>
                </c:pt>
                <c:pt idx="80">
                  <c:v>77.27272727272728</c:v>
                </c:pt>
                <c:pt idx="81">
                  <c:v>68.103448275862064</c:v>
                </c:pt>
                <c:pt idx="82">
                  <c:v>80.672268907563023</c:v>
                </c:pt>
                <c:pt idx="83">
                  <c:v>86.982248520710073</c:v>
                </c:pt>
                <c:pt idx="84">
                  <c:v>82.629107981220656</c:v>
                </c:pt>
                <c:pt idx="85">
                  <c:v>74.647887323943664</c:v>
                </c:pt>
                <c:pt idx="86">
                  <c:v>94.186046511627907</c:v>
                </c:pt>
                <c:pt idx="87">
                  <c:v>84.848484848484844</c:v>
                </c:pt>
                <c:pt idx="88">
                  <c:v>63.70967741935484</c:v>
                </c:pt>
                <c:pt idx="89">
                  <c:v>60.714285714285708</c:v>
                </c:pt>
                <c:pt idx="90">
                  <c:v>91.764705882352942</c:v>
                </c:pt>
                <c:pt idx="91">
                  <c:v>77.599999999999994</c:v>
                </c:pt>
                <c:pt idx="92">
                  <c:v>71.578947368421055</c:v>
                </c:pt>
                <c:pt idx="93">
                  <c:v>72.815533980582529</c:v>
                </c:pt>
                <c:pt idx="94">
                  <c:v>83.695652173913047</c:v>
                </c:pt>
                <c:pt idx="95">
                  <c:v>73.282442748091597</c:v>
                </c:pt>
                <c:pt idx="96">
                  <c:v>69.026548672566378</c:v>
                </c:pt>
                <c:pt idx="97">
                  <c:v>76.19047619047619</c:v>
                </c:pt>
                <c:pt idx="98">
                  <c:v>66.525423728813564</c:v>
                </c:pt>
                <c:pt idx="99">
                  <c:v>90.740740740740733</c:v>
                </c:pt>
                <c:pt idx="100">
                  <c:v>80.423280423280431</c:v>
                </c:pt>
                <c:pt idx="101">
                  <c:v>59.25925925925926</c:v>
                </c:pt>
                <c:pt idx="102">
                  <c:v>65.591397849462368</c:v>
                </c:pt>
                <c:pt idx="103">
                  <c:v>80.134680134680139</c:v>
                </c:pt>
                <c:pt idx="104">
                  <c:v>68.862275449101787</c:v>
                </c:pt>
                <c:pt idx="105">
                  <c:v>83.5</c:v>
                </c:pt>
                <c:pt idx="106">
                  <c:v>62.755102040816325</c:v>
                </c:pt>
                <c:pt idx="107">
                  <c:v>65.93673965936739</c:v>
                </c:pt>
                <c:pt idx="108">
                  <c:v>69.07630522088354</c:v>
                </c:pt>
                <c:pt idx="109">
                  <c:v>87.213651503064412</c:v>
                </c:pt>
                <c:pt idx="110">
                  <c:v>100</c:v>
                </c:pt>
                <c:pt idx="111">
                  <c:v>77.464788732394368</c:v>
                </c:pt>
                <c:pt idx="112">
                  <c:v>90.769230769230774</c:v>
                </c:pt>
                <c:pt idx="113">
                  <c:v>89.393939393939391</c:v>
                </c:pt>
                <c:pt idx="114">
                  <c:v>90.540540540540547</c:v>
                </c:pt>
                <c:pt idx="115">
                  <c:v>93.506493506493513</c:v>
                </c:pt>
                <c:pt idx="116">
                  <c:v>84.090909090909093</c:v>
                </c:pt>
                <c:pt idx="117">
                  <c:v>80.453257790368269</c:v>
                </c:pt>
                <c:pt idx="118">
                  <c:v>78.703703703703695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8CB-49F0-B680-A791C427F8FA}"/>
            </c:ext>
          </c:extLst>
        </c:ser>
        <c:ser>
          <c:idx val="0"/>
          <c:order val="1"/>
          <c:tx>
            <c:v>2024 ср. балл по городу</c:v>
          </c:tx>
          <c:spPr>
            <a:ln w="28575" cap="rnd">
              <a:solidFill>
                <a:srgbClr val="FFFF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'2024 ИТОГИ-4-9-11'!$C$7:$C$125</c:f>
              <c:strCache>
                <c:ptCount val="119"/>
                <c:pt idx="0">
                  <c:v>По городу Красноярску</c:v>
                </c:pt>
                <c:pt idx="1">
                  <c:v>ЖЕЛЕЗНОДОРОЖНЫЙ РАЙОН</c:v>
                </c:pt>
                <c:pt idx="2">
                  <c:v>МБОУ Прогимназия  № 131</c:v>
                </c:pt>
                <c:pt idx="3">
                  <c:v>МАОУ Гимназия № 8</c:v>
                </c:pt>
                <c:pt idx="4">
                  <c:v>МАОУ Гимназия №  9</c:v>
                </c:pt>
                <c:pt idx="5">
                  <c:v>МАОУ Лицей № 7</c:v>
                </c:pt>
                <c:pt idx="6">
                  <c:v>МАОУ Лицей № 28</c:v>
                </c:pt>
                <c:pt idx="7">
                  <c:v>МАОУ СШ  № 12</c:v>
                </c:pt>
                <c:pt idx="8">
                  <c:v>МАОУ СШ № 19</c:v>
                </c:pt>
                <c:pt idx="9">
                  <c:v>МАОУ СШ № 32</c:v>
                </c:pt>
                <c:pt idx="10">
                  <c:v>МБОУ СШ № 86 </c:v>
                </c:pt>
                <c:pt idx="11">
                  <c:v>КИРОВСКИЙ РАЙОН</c:v>
                </c:pt>
                <c:pt idx="12">
                  <c:v>МАОУ Гимназия № 4</c:v>
                </c:pt>
                <c:pt idx="13">
                  <c:v>МАОУ Гимназия № 6</c:v>
                </c:pt>
                <c:pt idx="14">
                  <c:v>МАОУ Гимназия № 10</c:v>
                </c:pt>
                <c:pt idx="15">
                  <c:v>МАОУ Лицей № 6 "Перспектива"</c:v>
                </c:pt>
                <c:pt idx="16">
                  <c:v>МАОУ Лицей № 11</c:v>
                </c:pt>
                <c:pt idx="17">
                  <c:v>МАОУ СШ № 8 "Созидание"</c:v>
                </c:pt>
                <c:pt idx="18">
                  <c:v>МАОУ СШ № 46</c:v>
                </c:pt>
                <c:pt idx="19">
                  <c:v>МАОУ СШ № 55</c:v>
                </c:pt>
                <c:pt idx="20">
                  <c:v>МАОУ СШ № 63</c:v>
                </c:pt>
                <c:pt idx="21">
                  <c:v>МАОУ СШ № 81</c:v>
                </c:pt>
                <c:pt idx="22">
                  <c:v>МАОУ СШ № 90</c:v>
                </c:pt>
                <c:pt idx="23">
                  <c:v>МАОУ СШ № 135</c:v>
                </c:pt>
                <c:pt idx="24">
                  <c:v>ЛЕНИНСКИЙ РАЙОН</c:v>
                </c:pt>
                <c:pt idx="25">
                  <c:v>МБОУ Гимназия № 7</c:v>
                </c:pt>
                <c:pt idx="26">
                  <c:v>МАОУ Гимназия № 11 </c:v>
                </c:pt>
                <c:pt idx="27">
                  <c:v>МАОУ Гимназия № 15</c:v>
                </c:pt>
                <c:pt idx="28">
                  <c:v>МАОУ Лицей № 3</c:v>
                </c:pt>
                <c:pt idx="29">
                  <c:v>МАОУ Лицей № 12</c:v>
                </c:pt>
                <c:pt idx="30">
                  <c:v>МБОУ СШ № 13</c:v>
                </c:pt>
                <c:pt idx="31">
                  <c:v>МАОУ СШ № 16</c:v>
                </c:pt>
                <c:pt idx="32">
                  <c:v>МБОУ СШ № 31</c:v>
                </c:pt>
                <c:pt idx="33">
                  <c:v>МБОУ СШ № 44</c:v>
                </c:pt>
                <c:pt idx="34">
                  <c:v>МАОУ СШ № 50</c:v>
                </c:pt>
                <c:pt idx="35">
                  <c:v>МАОУ СШ № 53</c:v>
                </c:pt>
                <c:pt idx="36">
                  <c:v>МБОУ СШ № 64</c:v>
                </c:pt>
                <c:pt idx="37">
                  <c:v>МАОУ СШ № 65</c:v>
                </c:pt>
                <c:pt idx="38">
                  <c:v>МБОУ СШ № 79</c:v>
                </c:pt>
                <c:pt idx="39">
                  <c:v>МАОУ СШ № 89</c:v>
                </c:pt>
                <c:pt idx="40">
                  <c:v>МБОУ СШ № 94</c:v>
                </c:pt>
                <c:pt idx="41">
                  <c:v>МАОУ СШ № 148</c:v>
                </c:pt>
                <c:pt idx="42">
                  <c:v>ОКТЯБРЬСКИЙ РАЙОН</c:v>
                </c:pt>
                <c:pt idx="43">
                  <c:v>МАОУ «КУГ № 1 – Универс»</c:v>
                </c:pt>
                <c:pt idx="44">
                  <c:v>МБОУ Гимназия № 3</c:v>
                </c:pt>
                <c:pt idx="45">
                  <c:v>МАОУ Гимназия № 13 "Академ"</c:v>
                </c:pt>
                <c:pt idx="46">
                  <c:v>МАОУ Лицей № 1</c:v>
                </c:pt>
                <c:pt idx="47">
                  <c:v>МБОУ Лицей № 8</c:v>
                </c:pt>
                <c:pt idx="48">
                  <c:v>МБОУ Лицей № 10</c:v>
                </c:pt>
                <c:pt idx="49">
                  <c:v>МАОУ Школа-интернат № 1</c:v>
                </c:pt>
                <c:pt idx="50">
                  <c:v>МАОУ СШ № 3</c:v>
                </c:pt>
                <c:pt idx="51">
                  <c:v>МБОУ СШ № 21</c:v>
                </c:pt>
                <c:pt idx="52">
                  <c:v>МБОУ СШ № 30</c:v>
                </c:pt>
                <c:pt idx="53">
                  <c:v>МБОУ СШ № 36</c:v>
                </c:pt>
                <c:pt idx="54">
                  <c:v>МБОУ СШ № 39</c:v>
                </c:pt>
                <c:pt idx="55">
                  <c:v>МАОУ СШ № 72 </c:v>
                </c:pt>
                <c:pt idx="56">
                  <c:v>МБОУ СШ № 73</c:v>
                </c:pt>
                <c:pt idx="57">
                  <c:v>МАОУ СШ № 82</c:v>
                </c:pt>
                <c:pt idx="58">
                  <c:v>МБОУ СШ № 84</c:v>
                </c:pt>
                <c:pt idx="59">
                  <c:v>МБОУ СШ № 95</c:v>
                </c:pt>
                <c:pt idx="60">
                  <c:v>МБОУ СШ № 99</c:v>
                </c:pt>
                <c:pt idx="61">
                  <c:v>МБОУ СШ № 133</c:v>
                </c:pt>
                <c:pt idx="62">
                  <c:v>МАОУ СШ № 159</c:v>
                </c:pt>
                <c:pt idx="63">
                  <c:v>СВЕРДЛОВСКИЙ РАЙОН</c:v>
                </c:pt>
                <c:pt idx="64">
                  <c:v>МАОУ Гимназия № 14</c:v>
                </c:pt>
                <c:pt idx="65">
                  <c:v>МАОУ Лицей № 9 "Лидер"</c:v>
                </c:pt>
                <c:pt idx="66">
                  <c:v>МАОУ СШ № 6</c:v>
                </c:pt>
                <c:pt idx="67">
                  <c:v>МАОУ СШ № 17</c:v>
                </c:pt>
                <c:pt idx="68">
                  <c:v>МАОУ СШ № 23</c:v>
                </c:pt>
                <c:pt idx="69">
                  <c:v>МАОУ СШ № 34</c:v>
                </c:pt>
                <c:pt idx="70">
                  <c:v>МАОУ СШ № 42</c:v>
                </c:pt>
                <c:pt idx="71">
                  <c:v>МАОУ СШ № 45</c:v>
                </c:pt>
                <c:pt idx="72">
                  <c:v>МБОУ СШ № 62</c:v>
                </c:pt>
                <c:pt idx="73">
                  <c:v>МАОУ СШ № 76</c:v>
                </c:pt>
                <c:pt idx="74">
                  <c:v>МАОУ СШ № 78</c:v>
                </c:pt>
                <c:pt idx="75">
                  <c:v>МАОУ СШ № 93</c:v>
                </c:pt>
                <c:pt idx="76">
                  <c:v>МАОУ СШ № 137</c:v>
                </c:pt>
                <c:pt idx="77">
                  <c:v>МАОУ СШ № 158 "Грани"</c:v>
                </c:pt>
                <c:pt idx="78">
                  <c:v>СОВЕТСКИЙ РАЙОН</c:v>
                </c:pt>
                <c:pt idx="79">
                  <c:v>МАОУ СШ № 1</c:v>
                </c:pt>
                <c:pt idx="80">
                  <c:v>МБОУ СШ № 2</c:v>
                </c:pt>
                <c:pt idx="81">
                  <c:v>МАОУ СШ № 5</c:v>
                </c:pt>
                <c:pt idx="82">
                  <c:v>МАОУ СШ № 7</c:v>
                </c:pt>
                <c:pt idx="83">
                  <c:v>МАОУ СШ № 18</c:v>
                </c:pt>
                <c:pt idx="84">
                  <c:v>МАОУ СШ № 24</c:v>
                </c:pt>
                <c:pt idx="85">
                  <c:v>МБОУ СШ № 56</c:v>
                </c:pt>
                <c:pt idx="86">
                  <c:v>МАОУ СШ № 66</c:v>
                </c:pt>
                <c:pt idx="87">
                  <c:v>МАОУ СШ № 69</c:v>
                </c:pt>
                <c:pt idx="88">
                  <c:v>МАОУ СШ № 85</c:v>
                </c:pt>
                <c:pt idx="89">
                  <c:v>МАОУ СШ № 91</c:v>
                </c:pt>
                <c:pt idx="90">
                  <c:v>МАОУ СШ № 98</c:v>
                </c:pt>
                <c:pt idx="91">
                  <c:v>МАОУ СШ № 108</c:v>
                </c:pt>
                <c:pt idx="92">
                  <c:v>МАОУ СШ № 115</c:v>
                </c:pt>
                <c:pt idx="93">
                  <c:v>МАОУ СШ № 121</c:v>
                </c:pt>
                <c:pt idx="94">
                  <c:v>МАОУ СШ № 129</c:v>
                </c:pt>
                <c:pt idx="95">
                  <c:v>МАОУ СШ № 134</c:v>
                </c:pt>
                <c:pt idx="96">
                  <c:v>МАОУ СШ № 139</c:v>
                </c:pt>
                <c:pt idx="97">
                  <c:v>МАОУ СШ № 141</c:v>
                </c:pt>
                <c:pt idx="98">
                  <c:v>МАОУ СШ № 143</c:v>
                </c:pt>
                <c:pt idx="99">
                  <c:v>МАОУ СШ № 144</c:v>
                </c:pt>
                <c:pt idx="100">
                  <c:v>МАОУ СШ № 145</c:v>
                </c:pt>
                <c:pt idx="101">
                  <c:v>МАОУ СШ № 147</c:v>
                </c:pt>
                <c:pt idx="102">
                  <c:v>МАОУ СШ № 149</c:v>
                </c:pt>
                <c:pt idx="103">
                  <c:v>МАОУ СШ № 150</c:v>
                </c:pt>
                <c:pt idx="104">
                  <c:v>МАОУ СШ № 151</c:v>
                </c:pt>
                <c:pt idx="105">
                  <c:v>МАОУ СШ № 152 </c:v>
                </c:pt>
                <c:pt idx="106">
                  <c:v>МАОУ СШ № 154</c:v>
                </c:pt>
                <c:pt idx="107">
                  <c:v>МАОУ СШ № 156</c:v>
                </c:pt>
                <c:pt idx="108">
                  <c:v>МАОУ СШ № 157</c:v>
                </c:pt>
                <c:pt idx="109">
                  <c:v>ЦЕНТРАЛЬНЫЙ РАЙОН</c:v>
                </c:pt>
                <c:pt idx="110">
                  <c:v>МАОУ Гимназия № 2</c:v>
                </c:pt>
                <c:pt idx="111">
                  <c:v>МБОУ  Гимназия № 16</c:v>
                </c:pt>
                <c:pt idx="112">
                  <c:v>МБОУ Лицей № 2</c:v>
                </c:pt>
                <c:pt idx="113">
                  <c:v>МБОУ СШ № 4</c:v>
                </c:pt>
                <c:pt idx="114">
                  <c:v>МБОУ СШ № 10 </c:v>
                </c:pt>
                <c:pt idx="115">
                  <c:v>МБОУ СШ № 27</c:v>
                </c:pt>
                <c:pt idx="116">
                  <c:v>МБОУ СШ № 51</c:v>
                </c:pt>
                <c:pt idx="117">
                  <c:v>МАОУ СШ "Комплекс Покровский"</c:v>
                </c:pt>
                <c:pt idx="118">
                  <c:v>МАОУ СШ " 155</c:v>
                </c:pt>
              </c:strCache>
            </c:strRef>
          </c:cat>
          <c:val>
            <c:numRef>
              <c:f>'2024 ИТОГИ-4-9-11'!$N$7:$N$125</c:f>
              <c:numCache>
                <c:formatCode>0,00</c:formatCode>
                <c:ptCount val="119"/>
                <c:pt idx="0">
                  <c:v>78.14</c:v>
                </c:pt>
                <c:pt idx="1">
                  <c:v>78.14</c:v>
                </c:pt>
                <c:pt idx="2">
                  <c:v>78.14</c:v>
                </c:pt>
                <c:pt idx="3">
                  <c:v>78.14</c:v>
                </c:pt>
                <c:pt idx="4">
                  <c:v>78.14</c:v>
                </c:pt>
                <c:pt idx="5">
                  <c:v>78.14</c:v>
                </c:pt>
                <c:pt idx="6">
                  <c:v>78.14</c:v>
                </c:pt>
                <c:pt idx="7">
                  <c:v>78.14</c:v>
                </c:pt>
                <c:pt idx="8">
                  <c:v>78.14</c:v>
                </c:pt>
                <c:pt idx="9">
                  <c:v>78.14</c:v>
                </c:pt>
                <c:pt idx="10">
                  <c:v>78.14</c:v>
                </c:pt>
                <c:pt idx="11">
                  <c:v>78.14</c:v>
                </c:pt>
                <c:pt idx="12">
                  <c:v>78.14</c:v>
                </c:pt>
                <c:pt idx="13">
                  <c:v>78.14</c:v>
                </c:pt>
                <c:pt idx="14">
                  <c:v>78.14</c:v>
                </c:pt>
                <c:pt idx="15">
                  <c:v>78.14</c:v>
                </c:pt>
                <c:pt idx="16">
                  <c:v>78.14</c:v>
                </c:pt>
                <c:pt idx="17">
                  <c:v>78.14</c:v>
                </c:pt>
                <c:pt idx="18">
                  <c:v>78.14</c:v>
                </c:pt>
                <c:pt idx="19">
                  <c:v>78.14</c:v>
                </c:pt>
                <c:pt idx="20">
                  <c:v>78.14</c:v>
                </c:pt>
                <c:pt idx="21">
                  <c:v>78.14</c:v>
                </c:pt>
                <c:pt idx="22">
                  <c:v>78.14</c:v>
                </c:pt>
                <c:pt idx="23">
                  <c:v>78.14</c:v>
                </c:pt>
                <c:pt idx="24">
                  <c:v>78.14</c:v>
                </c:pt>
                <c:pt idx="25">
                  <c:v>78.14</c:v>
                </c:pt>
                <c:pt idx="26">
                  <c:v>78.14</c:v>
                </c:pt>
                <c:pt idx="27">
                  <c:v>78.14</c:v>
                </c:pt>
                <c:pt idx="28">
                  <c:v>78.14</c:v>
                </c:pt>
                <c:pt idx="29">
                  <c:v>78.14</c:v>
                </c:pt>
                <c:pt idx="30">
                  <c:v>78.14</c:v>
                </c:pt>
                <c:pt idx="31">
                  <c:v>78.14</c:v>
                </c:pt>
                <c:pt idx="32">
                  <c:v>78.14</c:v>
                </c:pt>
                <c:pt idx="33">
                  <c:v>78.14</c:v>
                </c:pt>
                <c:pt idx="34">
                  <c:v>78.14</c:v>
                </c:pt>
                <c:pt idx="35">
                  <c:v>78.14</c:v>
                </c:pt>
                <c:pt idx="36">
                  <c:v>78.14</c:v>
                </c:pt>
                <c:pt idx="37">
                  <c:v>78.14</c:v>
                </c:pt>
                <c:pt idx="38">
                  <c:v>78.14</c:v>
                </c:pt>
                <c:pt idx="39">
                  <c:v>78.14</c:v>
                </c:pt>
                <c:pt idx="40">
                  <c:v>78.14</c:v>
                </c:pt>
                <c:pt idx="41">
                  <c:v>78.14</c:v>
                </c:pt>
                <c:pt idx="42">
                  <c:v>78.14</c:v>
                </c:pt>
                <c:pt idx="43">
                  <c:v>78.14</c:v>
                </c:pt>
                <c:pt idx="44">
                  <c:v>78.14</c:v>
                </c:pt>
                <c:pt idx="45">
                  <c:v>78.14</c:v>
                </c:pt>
                <c:pt idx="46">
                  <c:v>78.14</c:v>
                </c:pt>
                <c:pt idx="47">
                  <c:v>78.14</c:v>
                </c:pt>
                <c:pt idx="48">
                  <c:v>78.14</c:v>
                </c:pt>
                <c:pt idx="49">
                  <c:v>78.14</c:v>
                </c:pt>
                <c:pt idx="50">
                  <c:v>78.14</c:v>
                </c:pt>
                <c:pt idx="51">
                  <c:v>78.14</c:v>
                </c:pt>
                <c:pt idx="52">
                  <c:v>78.14</c:v>
                </c:pt>
                <c:pt idx="53">
                  <c:v>78.14</c:v>
                </c:pt>
                <c:pt idx="54">
                  <c:v>78.14</c:v>
                </c:pt>
                <c:pt idx="55">
                  <c:v>78.14</c:v>
                </c:pt>
                <c:pt idx="56">
                  <c:v>78.14</c:v>
                </c:pt>
                <c:pt idx="57">
                  <c:v>78.14</c:v>
                </c:pt>
                <c:pt idx="58">
                  <c:v>78.14</c:v>
                </c:pt>
                <c:pt idx="59">
                  <c:v>78.14</c:v>
                </c:pt>
                <c:pt idx="60">
                  <c:v>78.14</c:v>
                </c:pt>
                <c:pt idx="61">
                  <c:v>78.14</c:v>
                </c:pt>
                <c:pt idx="62">
                  <c:v>78.14</c:v>
                </c:pt>
                <c:pt idx="63">
                  <c:v>78.14</c:v>
                </c:pt>
                <c:pt idx="64">
                  <c:v>78.14</c:v>
                </c:pt>
                <c:pt idx="65">
                  <c:v>78.14</c:v>
                </c:pt>
                <c:pt idx="66">
                  <c:v>78.14</c:v>
                </c:pt>
                <c:pt idx="67">
                  <c:v>78.14</c:v>
                </c:pt>
                <c:pt idx="68">
                  <c:v>78.14</c:v>
                </c:pt>
                <c:pt idx="69">
                  <c:v>78.14</c:v>
                </c:pt>
                <c:pt idx="70">
                  <c:v>78.14</c:v>
                </c:pt>
                <c:pt idx="71">
                  <c:v>78.14</c:v>
                </c:pt>
                <c:pt idx="72">
                  <c:v>78.14</c:v>
                </c:pt>
                <c:pt idx="73">
                  <c:v>78.14</c:v>
                </c:pt>
                <c:pt idx="74">
                  <c:v>78.14</c:v>
                </c:pt>
                <c:pt idx="75">
                  <c:v>78.14</c:v>
                </c:pt>
                <c:pt idx="76">
                  <c:v>78.14</c:v>
                </c:pt>
                <c:pt idx="77">
                  <c:v>78.14</c:v>
                </c:pt>
                <c:pt idx="78">
                  <c:v>78.14</c:v>
                </c:pt>
                <c:pt idx="79">
                  <c:v>78.14</c:v>
                </c:pt>
                <c:pt idx="80">
                  <c:v>78.14</c:v>
                </c:pt>
                <c:pt idx="81">
                  <c:v>78.14</c:v>
                </c:pt>
                <c:pt idx="82">
                  <c:v>78.14</c:v>
                </c:pt>
                <c:pt idx="83">
                  <c:v>78.14</c:v>
                </c:pt>
                <c:pt idx="84">
                  <c:v>78.14</c:v>
                </c:pt>
                <c:pt idx="85">
                  <c:v>78.14</c:v>
                </c:pt>
                <c:pt idx="86">
                  <c:v>78.14</c:v>
                </c:pt>
                <c:pt idx="87">
                  <c:v>78.14</c:v>
                </c:pt>
                <c:pt idx="88">
                  <c:v>78.14</c:v>
                </c:pt>
                <c:pt idx="89">
                  <c:v>78.14</c:v>
                </c:pt>
                <c:pt idx="90">
                  <c:v>78.14</c:v>
                </c:pt>
                <c:pt idx="91">
                  <c:v>78.14</c:v>
                </c:pt>
                <c:pt idx="92">
                  <c:v>78.14</c:v>
                </c:pt>
                <c:pt idx="93">
                  <c:v>78.14</c:v>
                </c:pt>
                <c:pt idx="94">
                  <c:v>78.14</c:v>
                </c:pt>
                <c:pt idx="95">
                  <c:v>78.14</c:v>
                </c:pt>
                <c:pt idx="96">
                  <c:v>78.14</c:v>
                </c:pt>
                <c:pt idx="97">
                  <c:v>78.14</c:v>
                </c:pt>
                <c:pt idx="98">
                  <c:v>78.14</c:v>
                </c:pt>
                <c:pt idx="99">
                  <c:v>78.14</c:v>
                </c:pt>
                <c:pt idx="100">
                  <c:v>78.14</c:v>
                </c:pt>
                <c:pt idx="101">
                  <c:v>78.14</c:v>
                </c:pt>
                <c:pt idx="102">
                  <c:v>78.14</c:v>
                </c:pt>
                <c:pt idx="103">
                  <c:v>78.14</c:v>
                </c:pt>
                <c:pt idx="104">
                  <c:v>78.14</c:v>
                </c:pt>
                <c:pt idx="105">
                  <c:v>78.14</c:v>
                </c:pt>
                <c:pt idx="106">
                  <c:v>78.14</c:v>
                </c:pt>
                <c:pt idx="107">
                  <c:v>78.14</c:v>
                </c:pt>
                <c:pt idx="108">
                  <c:v>78.14</c:v>
                </c:pt>
                <c:pt idx="109">
                  <c:v>78.14</c:v>
                </c:pt>
                <c:pt idx="110">
                  <c:v>78.14</c:v>
                </c:pt>
                <c:pt idx="111">
                  <c:v>78.14</c:v>
                </c:pt>
                <c:pt idx="112">
                  <c:v>78.14</c:v>
                </c:pt>
                <c:pt idx="113">
                  <c:v>78.14</c:v>
                </c:pt>
                <c:pt idx="114">
                  <c:v>78.14</c:v>
                </c:pt>
                <c:pt idx="115">
                  <c:v>78.14</c:v>
                </c:pt>
                <c:pt idx="116">
                  <c:v>78.14</c:v>
                </c:pt>
                <c:pt idx="117">
                  <c:v>78.14</c:v>
                </c:pt>
                <c:pt idx="118">
                  <c:v>78.14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8CB-49F0-B680-A791C427F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828736"/>
        <c:axId val="87835008"/>
      </c:lineChart>
      <c:catAx>
        <c:axId val="87828736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7835008"/>
        <c:crosses val="autoZero"/>
        <c:auto val="1"/>
        <c:lblAlgn val="ctr"/>
        <c:lblOffset val="100"/>
        <c:noMultiLvlLbl val="0"/>
      </c:catAx>
      <c:valAx>
        <c:axId val="87835008"/>
        <c:scaling>
          <c:orientation val="minMax"/>
          <c:max val="100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,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7828736"/>
        <c:crosses val="autoZero"/>
        <c:crossBetween val="between"/>
        <c:majorUnit val="10"/>
      </c:valAx>
      <c:spPr>
        <a:noFill/>
        <a:ln w="28575"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38223541702820252"/>
          <c:y val="9.6051711902802248E-3"/>
          <c:w val="0.17780006335909271"/>
          <c:h val="4.19779057468562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 Групповой проект </a:t>
            </a:r>
            <a:r>
              <a:rPr lang="ru-RU" baseline="0"/>
              <a:t>4 кл</a:t>
            </a:r>
            <a:endParaRPr lang="ru-RU"/>
          </a:p>
        </c:rich>
      </c:tx>
      <c:layout>
        <c:manualLayout>
          <c:xMode val="edge"/>
          <c:yMode val="edge"/>
          <c:x val="4.4889145228533531E-2"/>
          <c:y val="1.135254789918385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2.4893294715677798E-2"/>
          <c:y val="9.068978465422714E-2"/>
          <c:w val="0.97485859211418824"/>
          <c:h val="0.52955802660315543"/>
        </c:manualLayout>
      </c:layout>
      <c:lineChart>
        <c:grouping val="standard"/>
        <c:varyColors val="0"/>
        <c:ser>
          <c:idx val="1"/>
          <c:order val="0"/>
          <c:tx>
            <c:v>2024 ср. балл ОУ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'2024 ИТОГИ-4-9-11'!$C$7:$C$125</c:f>
              <c:strCache>
                <c:ptCount val="119"/>
                <c:pt idx="0">
                  <c:v>По городу Красноярску</c:v>
                </c:pt>
                <c:pt idx="1">
                  <c:v>ЖЕЛЕЗНОДОРОЖНЫЙ РАЙОН</c:v>
                </c:pt>
                <c:pt idx="2">
                  <c:v>МБОУ Прогимназия  № 131</c:v>
                </c:pt>
                <c:pt idx="3">
                  <c:v>МАОУ Гимназия № 8</c:v>
                </c:pt>
                <c:pt idx="4">
                  <c:v>МАОУ Гимназия №  9</c:v>
                </c:pt>
                <c:pt idx="5">
                  <c:v>МАОУ Лицей № 7</c:v>
                </c:pt>
                <c:pt idx="6">
                  <c:v>МАОУ Лицей № 28</c:v>
                </c:pt>
                <c:pt idx="7">
                  <c:v>МАОУ СШ  № 12</c:v>
                </c:pt>
                <c:pt idx="8">
                  <c:v>МАОУ СШ № 19</c:v>
                </c:pt>
                <c:pt idx="9">
                  <c:v>МАОУ СШ № 32</c:v>
                </c:pt>
                <c:pt idx="10">
                  <c:v>МБОУ СШ № 86 </c:v>
                </c:pt>
                <c:pt idx="11">
                  <c:v>КИРОВСКИЙ РАЙОН</c:v>
                </c:pt>
                <c:pt idx="12">
                  <c:v>МАОУ Гимназия № 4</c:v>
                </c:pt>
                <c:pt idx="13">
                  <c:v>МАОУ Гимназия № 6</c:v>
                </c:pt>
                <c:pt idx="14">
                  <c:v>МАОУ Гимназия № 10</c:v>
                </c:pt>
                <c:pt idx="15">
                  <c:v>МАОУ Лицей № 6 "Перспектива"</c:v>
                </c:pt>
                <c:pt idx="16">
                  <c:v>МАОУ Лицей № 11</c:v>
                </c:pt>
                <c:pt idx="17">
                  <c:v>МАОУ СШ № 8 "Созидание"</c:v>
                </c:pt>
                <c:pt idx="18">
                  <c:v>МАОУ СШ № 46</c:v>
                </c:pt>
                <c:pt idx="19">
                  <c:v>МАОУ СШ № 55</c:v>
                </c:pt>
                <c:pt idx="20">
                  <c:v>МАОУ СШ № 63</c:v>
                </c:pt>
                <c:pt idx="21">
                  <c:v>МАОУ СШ № 81</c:v>
                </c:pt>
                <c:pt idx="22">
                  <c:v>МАОУ СШ № 90</c:v>
                </c:pt>
                <c:pt idx="23">
                  <c:v>МАОУ СШ № 135</c:v>
                </c:pt>
                <c:pt idx="24">
                  <c:v>ЛЕНИНСКИЙ РАЙОН</c:v>
                </c:pt>
                <c:pt idx="25">
                  <c:v>МБОУ Гимназия № 7</c:v>
                </c:pt>
                <c:pt idx="26">
                  <c:v>МАОУ Гимназия № 11 </c:v>
                </c:pt>
                <c:pt idx="27">
                  <c:v>МАОУ Гимназия № 15</c:v>
                </c:pt>
                <c:pt idx="28">
                  <c:v>МАОУ Лицей № 3</c:v>
                </c:pt>
                <c:pt idx="29">
                  <c:v>МАОУ Лицей № 12</c:v>
                </c:pt>
                <c:pt idx="30">
                  <c:v>МБОУ СШ № 13</c:v>
                </c:pt>
                <c:pt idx="31">
                  <c:v>МАОУ СШ № 16</c:v>
                </c:pt>
                <c:pt idx="32">
                  <c:v>МБОУ СШ № 31</c:v>
                </c:pt>
                <c:pt idx="33">
                  <c:v>МБОУ СШ № 44</c:v>
                </c:pt>
                <c:pt idx="34">
                  <c:v>МАОУ СШ № 50</c:v>
                </c:pt>
                <c:pt idx="35">
                  <c:v>МАОУ СШ № 53</c:v>
                </c:pt>
                <c:pt idx="36">
                  <c:v>МБОУ СШ № 64</c:v>
                </c:pt>
                <c:pt idx="37">
                  <c:v>МАОУ СШ № 65</c:v>
                </c:pt>
                <c:pt idx="38">
                  <c:v>МБОУ СШ № 79</c:v>
                </c:pt>
                <c:pt idx="39">
                  <c:v>МАОУ СШ № 89</c:v>
                </c:pt>
                <c:pt idx="40">
                  <c:v>МБОУ СШ № 94</c:v>
                </c:pt>
                <c:pt idx="41">
                  <c:v>МАОУ СШ № 148</c:v>
                </c:pt>
                <c:pt idx="42">
                  <c:v>ОКТЯБРЬСКИЙ РАЙОН</c:v>
                </c:pt>
                <c:pt idx="43">
                  <c:v>МАОУ «КУГ № 1 – Универс»</c:v>
                </c:pt>
                <c:pt idx="44">
                  <c:v>МБОУ Гимназия № 3</c:v>
                </c:pt>
                <c:pt idx="45">
                  <c:v>МАОУ Гимназия № 13 "Академ"</c:v>
                </c:pt>
                <c:pt idx="46">
                  <c:v>МАОУ Лицей № 1</c:v>
                </c:pt>
                <c:pt idx="47">
                  <c:v>МБОУ Лицей № 8</c:v>
                </c:pt>
                <c:pt idx="48">
                  <c:v>МБОУ Лицей № 10</c:v>
                </c:pt>
                <c:pt idx="49">
                  <c:v>МАОУ Школа-интернат № 1</c:v>
                </c:pt>
                <c:pt idx="50">
                  <c:v>МАОУ СШ № 3</c:v>
                </c:pt>
                <c:pt idx="51">
                  <c:v>МБОУ СШ № 21</c:v>
                </c:pt>
                <c:pt idx="52">
                  <c:v>МБОУ СШ № 30</c:v>
                </c:pt>
                <c:pt idx="53">
                  <c:v>МБОУ СШ № 36</c:v>
                </c:pt>
                <c:pt idx="54">
                  <c:v>МБОУ СШ № 39</c:v>
                </c:pt>
                <c:pt idx="55">
                  <c:v>МАОУ СШ № 72 </c:v>
                </c:pt>
                <c:pt idx="56">
                  <c:v>МБОУ СШ № 73</c:v>
                </c:pt>
                <c:pt idx="57">
                  <c:v>МАОУ СШ № 82</c:v>
                </c:pt>
                <c:pt idx="58">
                  <c:v>МБОУ СШ № 84</c:v>
                </c:pt>
                <c:pt idx="59">
                  <c:v>МБОУ СШ № 95</c:v>
                </c:pt>
                <c:pt idx="60">
                  <c:v>МБОУ СШ № 99</c:v>
                </c:pt>
                <c:pt idx="61">
                  <c:v>МБОУ СШ № 133</c:v>
                </c:pt>
                <c:pt idx="62">
                  <c:v>МАОУ СШ № 159</c:v>
                </c:pt>
                <c:pt idx="63">
                  <c:v>СВЕРДЛОВСКИЙ РАЙОН</c:v>
                </c:pt>
                <c:pt idx="64">
                  <c:v>МАОУ Гимназия № 14</c:v>
                </c:pt>
                <c:pt idx="65">
                  <c:v>МАОУ Лицей № 9 "Лидер"</c:v>
                </c:pt>
                <c:pt idx="66">
                  <c:v>МАОУ СШ № 6</c:v>
                </c:pt>
                <c:pt idx="67">
                  <c:v>МАОУ СШ № 17</c:v>
                </c:pt>
                <c:pt idx="68">
                  <c:v>МАОУ СШ № 23</c:v>
                </c:pt>
                <c:pt idx="69">
                  <c:v>МАОУ СШ № 34</c:v>
                </c:pt>
                <c:pt idx="70">
                  <c:v>МАОУ СШ № 42</c:v>
                </c:pt>
                <c:pt idx="71">
                  <c:v>МАОУ СШ № 45</c:v>
                </c:pt>
                <c:pt idx="72">
                  <c:v>МБОУ СШ № 62</c:v>
                </c:pt>
                <c:pt idx="73">
                  <c:v>МАОУ СШ № 76</c:v>
                </c:pt>
                <c:pt idx="74">
                  <c:v>МАОУ СШ № 78</c:v>
                </c:pt>
                <c:pt idx="75">
                  <c:v>МАОУ СШ № 93</c:v>
                </c:pt>
                <c:pt idx="76">
                  <c:v>МАОУ СШ № 137</c:v>
                </c:pt>
                <c:pt idx="77">
                  <c:v>МАОУ СШ № 158 "Грани"</c:v>
                </c:pt>
                <c:pt idx="78">
                  <c:v>СОВЕТСКИЙ РАЙОН</c:v>
                </c:pt>
                <c:pt idx="79">
                  <c:v>МАОУ СШ № 1</c:v>
                </c:pt>
                <c:pt idx="80">
                  <c:v>МБОУ СШ № 2</c:v>
                </c:pt>
                <c:pt idx="81">
                  <c:v>МАОУ СШ № 5</c:v>
                </c:pt>
                <c:pt idx="82">
                  <c:v>МАОУ СШ № 7</c:v>
                </c:pt>
                <c:pt idx="83">
                  <c:v>МАОУ СШ № 18</c:v>
                </c:pt>
                <c:pt idx="84">
                  <c:v>МАОУ СШ № 24</c:v>
                </c:pt>
                <c:pt idx="85">
                  <c:v>МБОУ СШ № 56</c:v>
                </c:pt>
                <c:pt idx="86">
                  <c:v>МАОУ СШ № 66</c:v>
                </c:pt>
                <c:pt idx="87">
                  <c:v>МАОУ СШ № 69</c:v>
                </c:pt>
                <c:pt idx="88">
                  <c:v>МАОУ СШ № 85</c:v>
                </c:pt>
                <c:pt idx="89">
                  <c:v>МАОУ СШ № 91</c:v>
                </c:pt>
                <c:pt idx="90">
                  <c:v>МАОУ СШ № 98</c:v>
                </c:pt>
                <c:pt idx="91">
                  <c:v>МАОУ СШ № 108</c:v>
                </c:pt>
                <c:pt idx="92">
                  <c:v>МАОУ СШ № 115</c:v>
                </c:pt>
                <c:pt idx="93">
                  <c:v>МАОУ СШ № 121</c:v>
                </c:pt>
                <c:pt idx="94">
                  <c:v>МАОУ СШ № 129</c:v>
                </c:pt>
                <c:pt idx="95">
                  <c:v>МАОУ СШ № 134</c:v>
                </c:pt>
                <c:pt idx="96">
                  <c:v>МАОУ СШ № 139</c:v>
                </c:pt>
                <c:pt idx="97">
                  <c:v>МАОУ СШ № 141</c:v>
                </c:pt>
                <c:pt idx="98">
                  <c:v>МАОУ СШ № 143</c:v>
                </c:pt>
                <c:pt idx="99">
                  <c:v>МАОУ СШ № 144</c:v>
                </c:pt>
                <c:pt idx="100">
                  <c:v>МАОУ СШ № 145</c:v>
                </c:pt>
                <c:pt idx="101">
                  <c:v>МАОУ СШ № 147</c:v>
                </c:pt>
                <c:pt idx="102">
                  <c:v>МАОУ СШ № 149</c:v>
                </c:pt>
                <c:pt idx="103">
                  <c:v>МАОУ СШ № 150</c:v>
                </c:pt>
                <c:pt idx="104">
                  <c:v>МАОУ СШ № 151</c:v>
                </c:pt>
                <c:pt idx="105">
                  <c:v>МАОУ СШ № 152 </c:v>
                </c:pt>
                <c:pt idx="106">
                  <c:v>МАОУ СШ № 154</c:v>
                </c:pt>
                <c:pt idx="107">
                  <c:v>МАОУ СШ № 156</c:v>
                </c:pt>
                <c:pt idx="108">
                  <c:v>МАОУ СШ № 157</c:v>
                </c:pt>
                <c:pt idx="109">
                  <c:v>ЦЕНТРАЛЬНЫЙ РАЙОН</c:v>
                </c:pt>
                <c:pt idx="110">
                  <c:v>МАОУ Гимназия № 2</c:v>
                </c:pt>
                <c:pt idx="111">
                  <c:v>МБОУ  Гимназия № 16</c:v>
                </c:pt>
                <c:pt idx="112">
                  <c:v>МБОУ Лицей № 2</c:v>
                </c:pt>
                <c:pt idx="113">
                  <c:v>МБОУ СШ № 4</c:v>
                </c:pt>
                <c:pt idx="114">
                  <c:v>МБОУ СШ № 10 </c:v>
                </c:pt>
                <c:pt idx="115">
                  <c:v>МБОУ СШ № 27</c:v>
                </c:pt>
                <c:pt idx="116">
                  <c:v>МБОУ СШ № 51</c:v>
                </c:pt>
                <c:pt idx="117">
                  <c:v>МАОУ СШ "Комплекс Покровский"</c:v>
                </c:pt>
                <c:pt idx="118">
                  <c:v>МАОУ СШ " 155</c:v>
                </c:pt>
              </c:strCache>
            </c:strRef>
          </c:cat>
          <c:val>
            <c:numRef>
              <c:f>'2024 ИТОГИ-4-9-11'!$P$7:$P$125</c:f>
              <c:numCache>
                <c:formatCode>0,00</c:formatCode>
                <c:ptCount val="119"/>
                <c:pt idx="0">
                  <c:v>95.961518759598491</c:v>
                </c:pt>
                <c:pt idx="1">
                  <c:v>96.292945744090432</c:v>
                </c:pt>
                <c:pt idx="2">
                  <c:v>100</c:v>
                </c:pt>
                <c:pt idx="3">
                  <c:v>97.5</c:v>
                </c:pt>
                <c:pt idx="4">
                  <c:v>92.99363057324841</c:v>
                </c:pt>
                <c:pt idx="5">
                  <c:v>96.116504854368927</c:v>
                </c:pt>
                <c:pt idx="6">
                  <c:v>95.180722891566262</c:v>
                </c:pt>
                <c:pt idx="7">
                  <c:v>100</c:v>
                </c:pt>
                <c:pt idx="8">
                  <c:v>96.899224806201545</c:v>
                </c:pt>
                <c:pt idx="9">
                  <c:v>92.708333333333329</c:v>
                </c:pt>
                <c:pt idx="10">
                  <c:v>95.238095238095241</c:v>
                </c:pt>
                <c:pt idx="11">
                  <c:v>95.398750469133631</c:v>
                </c:pt>
                <c:pt idx="12">
                  <c:v>92.592592592592595</c:v>
                </c:pt>
                <c:pt idx="13">
                  <c:v>97.402597402597408</c:v>
                </c:pt>
                <c:pt idx="14">
                  <c:v>96.969696969696969</c:v>
                </c:pt>
                <c:pt idx="15">
                  <c:v>98.342541436464089</c:v>
                </c:pt>
                <c:pt idx="16">
                  <c:v>100</c:v>
                </c:pt>
                <c:pt idx="17">
                  <c:v>100</c:v>
                </c:pt>
                <c:pt idx="18">
                  <c:v>96.15384615384616</c:v>
                </c:pt>
                <c:pt idx="19">
                  <c:v>89.285714285714292</c:v>
                </c:pt>
                <c:pt idx="20">
                  <c:v>97.333333333333329</c:v>
                </c:pt>
                <c:pt idx="21">
                  <c:v>92.079207920792072</c:v>
                </c:pt>
                <c:pt idx="22">
                  <c:v>92.561983471074385</c:v>
                </c:pt>
                <c:pt idx="23">
                  <c:v>92.063492063492063</c:v>
                </c:pt>
                <c:pt idx="24">
                  <c:v>96.307099286754195</c:v>
                </c:pt>
                <c:pt idx="25">
                  <c:v>89.65517241379311</c:v>
                </c:pt>
                <c:pt idx="26">
                  <c:v>96.638655462184872</c:v>
                </c:pt>
                <c:pt idx="27">
                  <c:v>98.666666666666671</c:v>
                </c:pt>
                <c:pt idx="28">
                  <c:v>96.05263157894737</c:v>
                </c:pt>
                <c:pt idx="29">
                  <c:v>98.80952380952381</c:v>
                </c:pt>
                <c:pt idx="30">
                  <c:v>100</c:v>
                </c:pt>
                <c:pt idx="31">
                  <c:v>91.729323308270679</c:v>
                </c:pt>
                <c:pt idx="32">
                  <c:v>100</c:v>
                </c:pt>
                <c:pt idx="33">
                  <c:v>95.402298850574709</c:v>
                </c:pt>
                <c:pt idx="34">
                  <c:v>89.361702127659569</c:v>
                </c:pt>
                <c:pt idx="35">
                  <c:v>91.935483870967744</c:v>
                </c:pt>
                <c:pt idx="36">
                  <c:v>98.901098901098905</c:v>
                </c:pt>
                <c:pt idx="37">
                  <c:v>100</c:v>
                </c:pt>
                <c:pt idx="38">
                  <c:v>95.522388059701498</c:v>
                </c:pt>
                <c:pt idx="39">
                  <c:v>96.226415094339629</c:v>
                </c:pt>
                <c:pt idx="40">
                  <c:v>98.319327731092443</c:v>
                </c:pt>
                <c:pt idx="41">
                  <c:v>100</c:v>
                </c:pt>
                <c:pt idx="42">
                  <c:v>93.833612717128034</c:v>
                </c:pt>
                <c:pt idx="43">
                  <c:v>88.950276243093924</c:v>
                </c:pt>
                <c:pt idx="44">
                  <c:v>97.435897435897431</c:v>
                </c:pt>
                <c:pt idx="45">
                  <c:v>100</c:v>
                </c:pt>
                <c:pt idx="46">
                  <c:v>93.28358208955224</c:v>
                </c:pt>
                <c:pt idx="47">
                  <c:v>98.412698412698418</c:v>
                </c:pt>
                <c:pt idx="48">
                  <c:v>99.107142857142861</c:v>
                </c:pt>
                <c:pt idx="49">
                  <c:v>84.615384615384613</c:v>
                </c:pt>
                <c:pt idx="50">
                  <c:v>90.825688073394502</c:v>
                </c:pt>
                <c:pt idx="51">
                  <c:v>84.313725490196077</c:v>
                </c:pt>
                <c:pt idx="52">
                  <c:v>90</c:v>
                </c:pt>
                <c:pt idx="53">
                  <c:v>97.5</c:v>
                </c:pt>
                <c:pt idx="54">
                  <c:v>86.04651162790698</c:v>
                </c:pt>
                <c:pt idx="55">
                  <c:v>91.2</c:v>
                </c:pt>
                <c:pt idx="56">
                  <c:v>100</c:v>
                </c:pt>
                <c:pt idx="57">
                  <c:v>98.795180722891573</c:v>
                </c:pt>
                <c:pt idx="58">
                  <c:v>100</c:v>
                </c:pt>
                <c:pt idx="59">
                  <c:v>100</c:v>
                </c:pt>
                <c:pt idx="60">
                  <c:v>97.058823529411768</c:v>
                </c:pt>
                <c:pt idx="61">
                  <c:v>91.764705882352942</c:v>
                </c:pt>
                <c:pt idx="62">
                  <c:v>87.362637362637358</c:v>
                </c:pt>
                <c:pt idx="63">
                  <c:v>96.884519579911526</c:v>
                </c:pt>
                <c:pt idx="64">
                  <c:v>100</c:v>
                </c:pt>
                <c:pt idx="65">
                  <c:v>99.137931034482762</c:v>
                </c:pt>
                <c:pt idx="66">
                  <c:v>95.209580838323348</c:v>
                </c:pt>
                <c:pt idx="67">
                  <c:v>88.372093023255815</c:v>
                </c:pt>
                <c:pt idx="68">
                  <c:v>100</c:v>
                </c:pt>
                <c:pt idx="69">
                  <c:v>96</c:v>
                </c:pt>
                <c:pt idx="70">
                  <c:v>100</c:v>
                </c:pt>
                <c:pt idx="71">
                  <c:v>98.65771812080537</c:v>
                </c:pt>
                <c:pt idx="72">
                  <c:v>98.484848484848484</c:v>
                </c:pt>
                <c:pt idx="73">
                  <c:v>99.492385786802032</c:v>
                </c:pt>
                <c:pt idx="74">
                  <c:v>90.07633587786259</c:v>
                </c:pt>
                <c:pt idx="75">
                  <c:v>97.61904761904762</c:v>
                </c:pt>
                <c:pt idx="76">
                  <c:v>93.333333333333329</c:v>
                </c:pt>
                <c:pt idx="77">
                  <c:v>100</c:v>
                </c:pt>
                <c:pt idx="78">
                  <c:v>96.346499780105106</c:v>
                </c:pt>
                <c:pt idx="79">
                  <c:v>96.774193548387103</c:v>
                </c:pt>
                <c:pt idx="80">
                  <c:v>90.909090909090907</c:v>
                </c:pt>
                <c:pt idx="81">
                  <c:v>95.412844036697251</c:v>
                </c:pt>
                <c:pt idx="82">
                  <c:v>93.805309734513273</c:v>
                </c:pt>
                <c:pt idx="83">
                  <c:v>97.041420118343197</c:v>
                </c:pt>
                <c:pt idx="84">
                  <c:v>97.20930232558139</c:v>
                </c:pt>
                <c:pt idx="85">
                  <c:v>100</c:v>
                </c:pt>
                <c:pt idx="86">
                  <c:v>92.10526315789474</c:v>
                </c:pt>
                <c:pt idx="87">
                  <c:v>97.647058823529406</c:v>
                </c:pt>
                <c:pt idx="88">
                  <c:v>100</c:v>
                </c:pt>
                <c:pt idx="89">
                  <c:v>96.296296296296291</c:v>
                </c:pt>
                <c:pt idx="90">
                  <c:v>95.604395604395606</c:v>
                </c:pt>
                <c:pt idx="91">
                  <c:v>99.2</c:v>
                </c:pt>
                <c:pt idx="92">
                  <c:v>98.837209302325576</c:v>
                </c:pt>
                <c:pt idx="93">
                  <c:v>100</c:v>
                </c:pt>
                <c:pt idx="94">
                  <c:v>100</c:v>
                </c:pt>
                <c:pt idx="95">
                  <c:v>89.256198347107443</c:v>
                </c:pt>
                <c:pt idx="96">
                  <c:v>92.079207920792072</c:v>
                </c:pt>
                <c:pt idx="97">
                  <c:v>99.173553719008268</c:v>
                </c:pt>
                <c:pt idx="98">
                  <c:v>99.069767441860463</c:v>
                </c:pt>
                <c:pt idx="99">
                  <c:v>96.969696969696969</c:v>
                </c:pt>
                <c:pt idx="100">
                  <c:v>91.758241758241752</c:v>
                </c:pt>
                <c:pt idx="101">
                  <c:v>96.268656716417908</c:v>
                </c:pt>
                <c:pt idx="102">
                  <c:v>95.454545454545453</c:v>
                </c:pt>
                <c:pt idx="103">
                  <c:v>95.053003533568898</c:v>
                </c:pt>
                <c:pt idx="104">
                  <c:v>98.013245033112582</c:v>
                </c:pt>
                <c:pt idx="105">
                  <c:v>97.409326424870471</c:v>
                </c:pt>
                <c:pt idx="106">
                  <c:v>96.354166666666671</c:v>
                </c:pt>
                <c:pt idx="107">
                  <c:v>97.422680412371136</c:v>
                </c:pt>
                <c:pt idx="108">
                  <c:v>92.946058091286304</c:v>
                </c:pt>
                <c:pt idx="109">
                  <c:v>97.995568478474397</c:v>
                </c:pt>
                <c:pt idx="110">
                  <c:v>100</c:v>
                </c:pt>
                <c:pt idx="111">
                  <c:v>93.548387096774192</c:v>
                </c:pt>
                <c:pt idx="112">
                  <c:v>100</c:v>
                </c:pt>
                <c:pt idx="113">
                  <c:v>98.461538461538467</c:v>
                </c:pt>
                <c:pt idx="114">
                  <c:v>97.435897435897431</c:v>
                </c:pt>
                <c:pt idx="115">
                  <c:v>100</c:v>
                </c:pt>
                <c:pt idx="116">
                  <c:v>100</c:v>
                </c:pt>
                <c:pt idx="117">
                  <c:v>95.412844036697251</c:v>
                </c:pt>
                <c:pt idx="118">
                  <c:v>97.101449275362313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8CB-49F0-B680-A791C427F8FA}"/>
            </c:ext>
          </c:extLst>
        </c:ser>
        <c:ser>
          <c:idx val="0"/>
          <c:order val="1"/>
          <c:tx>
            <c:v>2024 ср. балл по городу</c:v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'2024 ИТОГИ-4-9-11'!$C$7:$C$125</c:f>
              <c:strCache>
                <c:ptCount val="119"/>
                <c:pt idx="0">
                  <c:v>По городу Красноярску</c:v>
                </c:pt>
                <c:pt idx="1">
                  <c:v>ЖЕЛЕЗНОДОРОЖНЫЙ РАЙОН</c:v>
                </c:pt>
                <c:pt idx="2">
                  <c:v>МБОУ Прогимназия  № 131</c:v>
                </c:pt>
                <c:pt idx="3">
                  <c:v>МАОУ Гимназия № 8</c:v>
                </c:pt>
                <c:pt idx="4">
                  <c:v>МАОУ Гимназия №  9</c:v>
                </c:pt>
                <c:pt idx="5">
                  <c:v>МАОУ Лицей № 7</c:v>
                </c:pt>
                <c:pt idx="6">
                  <c:v>МАОУ Лицей № 28</c:v>
                </c:pt>
                <c:pt idx="7">
                  <c:v>МАОУ СШ  № 12</c:v>
                </c:pt>
                <c:pt idx="8">
                  <c:v>МАОУ СШ № 19</c:v>
                </c:pt>
                <c:pt idx="9">
                  <c:v>МАОУ СШ № 32</c:v>
                </c:pt>
                <c:pt idx="10">
                  <c:v>МБОУ СШ № 86 </c:v>
                </c:pt>
                <c:pt idx="11">
                  <c:v>КИРОВСКИЙ РАЙОН</c:v>
                </c:pt>
                <c:pt idx="12">
                  <c:v>МАОУ Гимназия № 4</c:v>
                </c:pt>
                <c:pt idx="13">
                  <c:v>МАОУ Гимназия № 6</c:v>
                </c:pt>
                <c:pt idx="14">
                  <c:v>МАОУ Гимназия № 10</c:v>
                </c:pt>
                <c:pt idx="15">
                  <c:v>МАОУ Лицей № 6 "Перспектива"</c:v>
                </c:pt>
                <c:pt idx="16">
                  <c:v>МАОУ Лицей № 11</c:v>
                </c:pt>
                <c:pt idx="17">
                  <c:v>МАОУ СШ № 8 "Созидание"</c:v>
                </c:pt>
                <c:pt idx="18">
                  <c:v>МАОУ СШ № 46</c:v>
                </c:pt>
                <c:pt idx="19">
                  <c:v>МАОУ СШ № 55</c:v>
                </c:pt>
                <c:pt idx="20">
                  <c:v>МАОУ СШ № 63</c:v>
                </c:pt>
                <c:pt idx="21">
                  <c:v>МАОУ СШ № 81</c:v>
                </c:pt>
                <c:pt idx="22">
                  <c:v>МАОУ СШ № 90</c:v>
                </c:pt>
                <c:pt idx="23">
                  <c:v>МАОУ СШ № 135</c:v>
                </c:pt>
                <c:pt idx="24">
                  <c:v>ЛЕНИНСКИЙ РАЙОН</c:v>
                </c:pt>
                <c:pt idx="25">
                  <c:v>МБОУ Гимназия № 7</c:v>
                </c:pt>
                <c:pt idx="26">
                  <c:v>МАОУ Гимназия № 11 </c:v>
                </c:pt>
                <c:pt idx="27">
                  <c:v>МАОУ Гимназия № 15</c:v>
                </c:pt>
                <c:pt idx="28">
                  <c:v>МАОУ Лицей № 3</c:v>
                </c:pt>
                <c:pt idx="29">
                  <c:v>МАОУ Лицей № 12</c:v>
                </c:pt>
                <c:pt idx="30">
                  <c:v>МБОУ СШ № 13</c:v>
                </c:pt>
                <c:pt idx="31">
                  <c:v>МАОУ СШ № 16</c:v>
                </c:pt>
                <c:pt idx="32">
                  <c:v>МБОУ СШ № 31</c:v>
                </c:pt>
                <c:pt idx="33">
                  <c:v>МБОУ СШ № 44</c:v>
                </c:pt>
                <c:pt idx="34">
                  <c:v>МАОУ СШ № 50</c:v>
                </c:pt>
                <c:pt idx="35">
                  <c:v>МАОУ СШ № 53</c:v>
                </c:pt>
                <c:pt idx="36">
                  <c:v>МБОУ СШ № 64</c:v>
                </c:pt>
                <c:pt idx="37">
                  <c:v>МАОУ СШ № 65</c:v>
                </c:pt>
                <c:pt idx="38">
                  <c:v>МБОУ СШ № 79</c:v>
                </c:pt>
                <c:pt idx="39">
                  <c:v>МАОУ СШ № 89</c:v>
                </c:pt>
                <c:pt idx="40">
                  <c:v>МБОУ СШ № 94</c:v>
                </c:pt>
                <c:pt idx="41">
                  <c:v>МАОУ СШ № 148</c:v>
                </c:pt>
                <c:pt idx="42">
                  <c:v>ОКТЯБРЬСКИЙ РАЙОН</c:v>
                </c:pt>
                <c:pt idx="43">
                  <c:v>МАОУ «КУГ № 1 – Универс»</c:v>
                </c:pt>
                <c:pt idx="44">
                  <c:v>МБОУ Гимназия № 3</c:v>
                </c:pt>
                <c:pt idx="45">
                  <c:v>МАОУ Гимназия № 13 "Академ"</c:v>
                </c:pt>
                <c:pt idx="46">
                  <c:v>МАОУ Лицей № 1</c:v>
                </c:pt>
                <c:pt idx="47">
                  <c:v>МБОУ Лицей № 8</c:v>
                </c:pt>
                <c:pt idx="48">
                  <c:v>МБОУ Лицей № 10</c:v>
                </c:pt>
                <c:pt idx="49">
                  <c:v>МАОУ Школа-интернат № 1</c:v>
                </c:pt>
                <c:pt idx="50">
                  <c:v>МАОУ СШ № 3</c:v>
                </c:pt>
                <c:pt idx="51">
                  <c:v>МБОУ СШ № 21</c:v>
                </c:pt>
                <c:pt idx="52">
                  <c:v>МБОУ СШ № 30</c:v>
                </c:pt>
                <c:pt idx="53">
                  <c:v>МБОУ СШ № 36</c:v>
                </c:pt>
                <c:pt idx="54">
                  <c:v>МБОУ СШ № 39</c:v>
                </c:pt>
                <c:pt idx="55">
                  <c:v>МАОУ СШ № 72 </c:v>
                </c:pt>
                <c:pt idx="56">
                  <c:v>МБОУ СШ № 73</c:v>
                </c:pt>
                <c:pt idx="57">
                  <c:v>МАОУ СШ № 82</c:v>
                </c:pt>
                <c:pt idx="58">
                  <c:v>МБОУ СШ № 84</c:v>
                </c:pt>
                <c:pt idx="59">
                  <c:v>МБОУ СШ № 95</c:v>
                </c:pt>
                <c:pt idx="60">
                  <c:v>МБОУ СШ № 99</c:v>
                </c:pt>
                <c:pt idx="61">
                  <c:v>МБОУ СШ № 133</c:v>
                </c:pt>
                <c:pt idx="62">
                  <c:v>МАОУ СШ № 159</c:v>
                </c:pt>
                <c:pt idx="63">
                  <c:v>СВЕРДЛОВСКИЙ РАЙОН</c:v>
                </c:pt>
                <c:pt idx="64">
                  <c:v>МАОУ Гимназия № 14</c:v>
                </c:pt>
                <c:pt idx="65">
                  <c:v>МАОУ Лицей № 9 "Лидер"</c:v>
                </c:pt>
                <c:pt idx="66">
                  <c:v>МАОУ СШ № 6</c:v>
                </c:pt>
                <c:pt idx="67">
                  <c:v>МАОУ СШ № 17</c:v>
                </c:pt>
                <c:pt idx="68">
                  <c:v>МАОУ СШ № 23</c:v>
                </c:pt>
                <c:pt idx="69">
                  <c:v>МАОУ СШ № 34</c:v>
                </c:pt>
                <c:pt idx="70">
                  <c:v>МАОУ СШ № 42</c:v>
                </c:pt>
                <c:pt idx="71">
                  <c:v>МАОУ СШ № 45</c:v>
                </c:pt>
                <c:pt idx="72">
                  <c:v>МБОУ СШ № 62</c:v>
                </c:pt>
                <c:pt idx="73">
                  <c:v>МАОУ СШ № 76</c:v>
                </c:pt>
                <c:pt idx="74">
                  <c:v>МАОУ СШ № 78</c:v>
                </c:pt>
                <c:pt idx="75">
                  <c:v>МАОУ СШ № 93</c:v>
                </c:pt>
                <c:pt idx="76">
                  <c:v>МАОУ СШ № 137</c:v>
                </c:pt>
                <c:pt idx="77">
                  <c:v>МАОУ СШ № 158 "Грани"</c:v>
                </c:pt>
                <c:pt idx="78">
                  <c:v>СОВЕТСКИЙ РАЙОН</c:v>
                </c:pt>
                <c:pt idx="79">
                  <c:v>МАОУ СШ № 1</c:v>
                </c:pt>
                <c:pt idx="80">
                  <c:v>МБОУ СШ № 2</c:v>
                </c:pt>
                <c:pt idx="81">
                  <c:v>МАОУ СШ № 5</c:v>
                </c:pt>
                <c:pt idx="82">
                  <c:v>МАОУ СШ № 7</c:v>
                </c:pt>
                <c:pt idx="83">
                  <c:v>МАОУ СШ № 18</c:v>
                </c:pt>
                <c:pt idx="84">
                  <c:v>МАОУ СШ № 24</c:v>
                </c:pt>
                <c:pt idx="85">
                  <c:v>МБОУ СШ № 56</c:v>
                </c:pt>
                <c:pt idx="86">
                  <c:v>МАОУ СШ № 66</c:v>
                </c:pt>
                <c:pt idx="87">
                  <c:v>МАОУ СШ № 69</c:v>
                </c:pt>
                <c:pt idx="88">
                  <c:v>МАОУ СШ № 85</c:v>
                </c:pt>
                <c:pt idx="89">
                  <c:v>МАОУ СШ № 91</c:v>
                </c:pt>
                <c:pt idx="90">
                  <c:v>МАОУ СШ № 98</c:v>
                </c:pt>
                <c:pt idx="91">
                  <c:v>МАОУ СШ № 108</c:v>
                </c:pt>
                <c:pt idx="92">
                  <c:v>МАОУ СШ № 115</c:v>
                </c:pt>
                <c:pt idx="93">
                  <c:v>МАОУ СШ № 121</c:v>
                </c:pt>
                <c:pt idx="94">
                  <c:v>МАОУ СШ № 129</c:v>
                </c:pt>
                <c:pt idx="95">
                  <c:v>МАОУ СШ № 134</c:v>
                </c:pt>
                <c:pt idx="96">
                  <c:v>МАОУ СШ № 139</c:v>
                </c:pt>
                <c:pt idx="97">
                  <c:v>МАОУ СШ № 141</c:v>
                </c:pt>
                <c:pt idx="98">
                  <c:v>МАОУ СШ № 143</c:v>
                </c:pt>
                <c:pt idx="99">
                  <c:v>МАОУ СШ № 144</c:v>
                </c:pt>
                <c:pt idx="100">
                  <c:v>МАОУ СШ № 145</c:v>
                </c:pt>
                <c:pt idx="101">
                  <c:v>МАОУ СШ № 147</c:v>
                </c:pt>
                <c:pt idx="102">
                  <c:v>МАОУ СШ № 149</c:v>
                </c:pt>
                <c:pt idx="103">
                  <c:v>МАОУ СШ № 150</c:v>
                </c:pt>
                <c:pt idx="104">
                  <c:v>МАОУ СШ № 151</c:v>
                </c:pt>
                <c:pt idx="105">
                  <c:v>МАОУ СШ № 152 </c:v>
                </c:pt>
                <c:pt idx="106">
                  <c:v>МАОУ СШ № 154</c:v>
                </c:pt>
                <c:pt idx="107">
                  <c:v>МАОУ СШ № 156</c:v>
                </c:pt>
                <c:pt idx="108">
                  <c:v>МАОУ СШ № 157</c:v>
                </c:pt>
                <c:pt idx="109">
                  <c:v>ЦЕНТРАЛЬНЫЙ РАЙОН</c:v>
                </c:pt>
                <c:pt idx="110">
                  <c:v>МАОУ Гимназия № 2</c:v>
                </c:pt>
                <c:pt idx="111">
                  <c:v>МБОУ  Гимназия № 16</c:v>
                </c:pt>
                <c:pt idx="112">
                  <c:v>МБОУ Лицей № 2</c:v>
                </c:pt>
                <c:pt idx="113">
                  <c:v>МБОУ СШ № 4</c:v>
                </c:pt>
                <c:pt idx="114">
                  <c:v>МБОУ СШ № 10 </c:v>
                </c:pt>
                <c:pt idx="115">
                  <c:v>МБОУ СШ № 27</c:v>
                </c:pt>
                <c:pt idx="116">
                  <c:v>МБОУ СШ № 51</c:v>
                </c:pt>
                <c:pt idx="117">
                  <c:v>МАОУ СШ "Комплекс Покровский"</c:v>
                </c:pt>
                <c:pt idx="118">
                  <c:v>МАОУ СШ " 155</c:v>
                </c:pt>
              </c:strCache>
            </c:strRef>
          </c:cat>
          <c:val>
            <c:numRef>
              <c:f>'2024 ИТОГИ-4-9-11'!$Q$7:$Q$125</c:f>
              <c:numCache>
                <c:formatCode>0,00</c:formatCode>
                <c:ptCount val="119"/>
                <c:pt idx="0">
                  <c:v>96.07</c:v>
                </c:pt>
                <c:pt idx="1">
                  <c:v>96.07</c:v>
                </c:pt>
                <c:pt idx="2">
                  <c:v>96.07</c:v>
                </c:pt>
                <c:pt idx="3">
                  <c:v>96.07</c:v>
                </c:pt>
                <c:pt idx="4">
                  <c:v>96.07</c:v>
                </c:pt>
                <c:pt idx="5">
                  <c:v>96.07</c:v>
                </c:pt>
                <c:pt idx="6">
                  <c:v>96.07</c:v>
                </c:pt>
                <c:pt idx="7">
                  <c:v>96.07</c:v>
                </c:pt>
                <c:pt idx="8">
                  <c:v>96.07</c:v>
                </c:pt>
                <c:pt idx="9">
                  <c:v>96.07</c:v>
                </c:pt>
                <c:pt idx="10">
                  <c:v>96.07</c:v>
                </c:pt>
                <c:pt idx="11">
                  <c:v>96.07</c:v>
                </c:pt>
                <c:pt idx="12">
                  <c:v>96.07</c:v>
                </c:pt>
                <c:pt idx="13">
                  <c:v>96.07</c:v>
                </c:pt>
                <c:pt idx="14">
                  <c:v>96.07</c:v>
                </c:pt>
                <c:pt idx="15">
                  <c:v>96.07</c:v>
                </c:pt>
                <c:pt idx="16">
                  <c:v>96.07</c:v>
                </c:pt>
                <c:pt idx="17">
                  <c:v>96.07</c:v>
                </c:pt>
                <c:pt idx="18">
                  <c:v>96.07</c:v>
                </c:pt>
                <c:pt idx="19">
                  <c:v>96.07</c:v>
                </c:pt>
                <c:pt idx="20">
                  <c:v>96.07</c:v>
                </c:pt>
                <c:pt idx="21">
                  <c:v>96.07</c:v>
                </c:pt>
                <c:pt idx="22">
                  <c:v>96.07</c:v>
                </c:pt>
                <c:pt idx="23">
                  <c:v>96.07</c:v>
                </c:pt>
                <c:pt idx="24">
                  <c:v>96.07</c:v>
                </c:pt>
                <c:pt idx="25">
                  <c:v>96.07</c:v>
                </c:pt>
                <c:pt idx="26">
                  <c:v>96.07</c:v>
                </c:pt>
                <c:pt idx="27">
                  <c:v>96.07</c:v>
                </c:pt>
                <c:pt idx="28">
                  <c:v>96.07</c:v>
                </c:pt>
                <c:pt idx="29">
                  <c:v>96.07</c:v>
                </c:pt>
                <c:pt idx="30">
                  <c:v>96.07</c:v>
                </c:pt>
                <c:pt idx="31">
                  <c:v>96.07</c:v>
                </c:pt>
                <c:pt idx="32">
                  <c:v>96.07</c:v>
                </c:pt>
                <c:pt idx="33">
                  <c:v>96.07</c:v>
                </c:pt>
                <c:pt idx="34">
                  <c:v>96.07</c:v>
                </c:pt>
                <c:pt idx="35">
                  <c:v>96.07</c:v>
                </c:pt>
                <c:pt idx="36">
                  <c:v>96.07</c:v>
                </c:pt>
                <c:pt idx="37">
                  <c:v>96.07</c:v>
                </c:pt>
                <c:pt idx="38">
                  <c:v>96.07</c:v>
                </c:pt>
                <c:pt idx="39">
                  <c:v>96.07</c:v>
                </c:pt>
                <c:pt idx="40">
                  <c:v>96.07</c:v>
                </c:pt>
                <c:pt idx="41">
                  <c:v>96.07</c:v>
                </c:pt>
                <c:pt idx="42">
                  <c:v>96.07</c:v>
                </c:pt>
                <c:pt idx="43">
                  <c:v>96.07</c:v>
                </c:pt>
                <c:pt idx="44">
                  <c:v>96.07</c:v>
                </c:pt>
                <c:pt idx="45">
                  <c:v>96.07</c:v>
                </c:pt>
                <c:pt idx="46">
                  <c:v>96.07</c:v>
                </c:pt>
                <c:pt idx="47">
                  <c:v>96.07</c:v>
                </c:pt>
                <c:pt idx="48">
                  <c:v>96.07</c:v>
                </c:pt>
                <c:pt idx="49">
                  <c:v>96.07</c:v>
                </c:pt>
                <c:pt idx="50">
                  <c:v>96.07</c:v>
                </c:pt>
                <c:pt idx="51">
                  <c:v>96.07</c:v>
                </c:pt>
                <c:pt idx="52">
                  <c:v>96.07</c:v>
                </c:pt>
                <c:pt idx="53">
                  <c:v>96.07</c:v>
                </c:pt>
                <c:pt idx="54">
                  <c:v>96.07</c:v>
                </c:pt>
                <c:pt idx="55">
                  <c:v>96.07</c:v>
                </c:pt>
                <c:pt idx="56">
                  <c:v>96.07</c:v>
                </c:pt>
                <c:pt idx="57">
                  <c:v>96.07</c:v>
                </c:pt>
                <c:pt idx="58">
                  <c:v>96.07</c:v>
                </c:pt>
                <c:pt idx="59">
                  <c:v>96.07</c:v>
                </c:pt>
                <c:pt idx="60">
                  <c:v>96.07</c:v>
                </c:pt>
                <c:pt idx="61">
                  <c:v>96.07</c:v>
                </c:pt>
                <c:pt idx="62">
                  <c:v>96.07</c:v>
                </c:pt>
                <c:pt idx="63">
                  <c:v>96.07</c:v>
                </c:pt>
                <c:pt idx="64">
                  <c:v>96.07</c:v>
                </c:pt>
                <c:pt idx="65">
                  <c:v>96.07</c:v>
                </c:pt>
                <c:pt idx="66">
                  <c:v>96.07</c:v>
                </c:pt>
                <c:pt idx="67">
                  <c:v>96.07</c:v>
                </c:pt>
                <c:pt idx="68">
                  <c:v>96.07</c:v>
                </c:pt>
                <c:pt idx="69">
                  <c:v>96.07</c:v>
                </c:pt>
                <c:pt idx="70">
                  <c:v>96.07</c:v>
                </c:pt>
                <c:pt idx="71">
                  <c:v>96.07</c:v>
                </c:pt>
                <c:pt idx="72">
                  <c:v>96.07</c:v>
                </c:pt>
                <c:pt idx="73">
                  <c:v>96.07</c:v>
                </c:pt>
                <c:pt idx="74">
                  <c:v>96.07</c:v>
                </c:pt>
                <c:pt idx="75">
                  <c:v>96.07</c:v>
                </c:pt>
                <c:pt idx="76">
                  <c:v>96.07</c:v>
                </c:pt>
                <c:pt idx="77">
                  <c:v>96.07</c:v>
                </c:pt>
                <c:pt idx="78">
                  <c:v>96.07</c:v>
                </c:pt>
                <c:pt idx="79">
                  <c:v>96.07</c:v>
                </c:pt>
                <c:pt idx="80">
                  <c:v>96.07</c:v>
                </c:pt>
                <c:pt idx="81">
                  <c:v>96.07</c:v>
                </c:pt>
                <c:pt idx="82">
                  <c:v>96.07</c:v>
                </c:pt>
                <c:pt idx="83">
                  <c:v>96.07</c:v>
                </c:pt>
                <c:pt idx="84">
                  <c:v>96.07</c:v>
                </c:pt>
                <c:pt idx="85">
                  <c:v>96.07</c:v>
                </c:pt>
                <c:pt idx="86">
                  <c:v>96.07</c:v>
                </c:pt>
                <c:pt idx="87">
                  <c:v>96.07</c:v>
                </c:pt>
                <c:pt idx="88">
                  <c:v>96.07</c:v>
                </c:pt>
                <c:pt idx="89">
                  <c:v>96.07</c:v>
                </c:pt>
                <c:pt idx="90">
                  <c:v>96.07</c:v>
                </c:pt>
                <c:pt idx="91">
                  <c:v>96.07</c:v>
                </c:pt>
                <c:pt idx="92">
                  <c:v>96.07</c:v>
                </c:pt>
                <c:pt idx="93">
                  <c:v>96.07</c:v>
                </c:pt>
                <c:pt idx="94">
                  <c:v>96.07</c:v>
                </c:pt>
                <c:pt idx="95">
                  <c:v>96.07</c:v>
                </c:pt>
                <c:pt idx="96">
                  <c:v>96.07</c:v>
                </c:pt>
                <c:pt idx="97">
                  <c:v>96.07</c:v>
                </c:pt>
                <c:pt idx="98">
                  <c:v>96.07</c:v>
                </c:pt>
                <c:pt idx="99">
                  <c:v>96.07</c:v>
                </c:pt>
                <c:pt idx="100">
                  <c:v>96.07</c:v>
                </c:pt>
                <c:pt idx="101">
                  <c:v>96.07</c:v>
                </c:pt>
                <c:pt idx="102">
                  <c:v>96.07</c:v>
                </c:pt>
                <c:pt idx="103">
                  <c:v>96.07</c:v>
                </c:pt>
                <c:pt idx="104">
                  <c:v>96.07</c:v>
                </c:pt>
                <c:pt idx="105">
                  <c:v>96.07</c:v>
                </c:pt>
                <c:pt idx="106">
                  <c:v>96.07</c:v>
                </c:pt>
                <c:pt idx="107">
                  <c:v>96.07</c:v>
                </c:pt>
                <c:pt idx="108">
                  <c:v>96.07</c:v>
                </c:pt>
                <c:pt idx="109">
                  <c:v>96.07</c:v>
                </c:pt>
                <c:pt idx="110">
                  <c:v>96.07</c:v>
                </c:pt>
                <c:pt idx="111">
                  <c:v>96.07</c:v>
                </c:pt>
                <c:pt idx="112">
                  <c:v>96.07</c:v>
                </c:pt>
                <c:pt idx="113">
                  <c:v>96.07</c:v>
                </c:pt>
                <c:pt idx="114">
                  <c:v>96.07</c:v>
                </c:pt>
                <c:pt idx="115">
                  <c:v>96.07</c:v>
                </c:pt>
                <c:pt idx="116">
                  <c:v>96.07</c:v>
                </c:pt>
                <c:pt idx="117">
                  <c:v>96.07</c:v>
                </c:pt>
                <c:pt idx="118">
                  <c:v>96.07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8CB-49F0-B680-A791C427F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347008"/>
        <c:axId val="88348928"/>
      </c:lineChart>
      <c:catAx>
        <c:axId val="88347008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8348928"/>
        <c:crosses val="autoZero"/>
        <c:auto val="1"/>
        <c:lblAlgn val="ctr"/>
        <c:lblOffset val="100"/>
        <c:noMultiLvlLbl val="0"/>
      </c:catAx>
      <c:valAx>
        <c:axId val="88348928"/>
        <c:scaling>
          <c:orientation val="minMax"/>
          <c:max val="100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,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8347008"/>
        <c:crosses val="autoZero"/>
        <c:crossBetween val="between"/>
        <c:majorUnit val="10"/>
      </c:valAx>
      <c:spPr>
        <a:noFill/>
        <a:ln w="28575"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39217632451333817"/>
          <c:y val="7.8858657667150254E-3"/>
          <c:w val="0.17780006335909271"/>
          <c:h val="4.19779057468562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 Математика 9</a:t>
            </a:r>
            <a:r>
              <a:rPr lang="ru-RU" baseline="0"/>
              <a:t> кл</a:t>
            </a:r>
            <a:endParaRPr lang="ru-RU"/>
          </a:p>
        </c:rich>
      </c:tx>
      <c:layout>
        <c:manualLayout>
          <c:xMode val="edge"/>
          <c:yMode val="edge"/>
          <c:x val="3.7808179637922622E-2"/>
          <c:y val="1.207792145247898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2.1671894786736569E-2"/>
          <c:y val="7.3364476828456177E-2"/>
          <c:w val="0.97765222743383506"/>
          <c:h val="0.588253230057037"/>
        </c:manualLayout>
      </c:layout>
      <c:lineChart>
        <c:grouping val="standard"/>
        <c:varyColors val="0"/>
        <c:ser>
          <c:idx val="1"/>
          <c:order val="0"/>
          <c:tx>
            <c:v>2024 ср. балл ОУ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strRef>
              <c:f>'2024 ИТОГИ-4-9-11'!$C$7:$C$125</c:f>
              <c:strCache>
                <c:ptCount val="119"/>
                <c:pt idx="0">
                  <c:v>По городу Красноярску</c:v>
                </c:pt>
                <c:pt idx="1">
                  <c:v>ЖЕЛЕЗНОДОРОЖНЫЙ РАЙОН</c:v>
                </c:pt>
                <c:pt idx="2">
                  <c:v>МБОУ Прогимназия  № 131</c:v>
                </c:pt>
                <c:pt idx="3">
                  <c:v>МАОУ Гимназия № 8</c:v>
                </c:pt>
                <c:pt idx="4">
                  <c:v>МАОУ Гимназия №  9</c:v>
                </c:pt>
                <c:pt idx="5">
                  <c:v>МАОУ Лицей № 7</c:v>
                </c:pt>
                <c:pt idx="6">
                  <c:v>МАОУ Лицей № 28</c:v>
                </c:pt>
                <c:pt idx="7">
                  <c:v>МАОУ СШ  № 12</c:v>
                </c:pt>
                <c:pt idx="8">
                  <c:v>МАОУ СШ № 19</c:v>
                </c:pt>
                <c:pt idx="9">
                  <c:v>МАОУ СШ № 32</c:v>
                </c:pt>
                <c:pt idx="10">
                  <c:v>МБОУ СШ № 86 </c:v>
                </c:pt>
                <c:pt idx="11">
                  <c:v>КИРОВСКИЙ РАЙОН</c:v>
                </c:pt>
                <c:pt idx="12">
                  <c:v>МАОУ Гимназия № 4</c:v>
                </c:pt>
                <c:pt idx="13">
                  <c:v>МАОУ Гимназия № 6</c:v>
                </c:pt>
                <c:pt idx="14">
                  <c:v>МАОУ Гимназия № 10</c:v>
                </c:pt>
                <c:pt idx="15">
                  <c:v>МАОУ Лицей № 6 "Перспектива"</c:v>
                </c:pt>
                <c:pt idx="16">
                  <c:v>МАОУ Лицей № 11</c:v>
                </c:pt>
                <c:pt idx="17">
                  <c:v>МАОУ СШ № 8 "Созидание"</c:v>
                </c:pt>
                <c:pt idx="18">
                  <c:v>МАОУ СШ № 46</c:v>
                </c:pt>
                <c:pt idx="19">
                  <c:v>МАОУ СШ № 55</c:v>
                </c:pt>
                <c:pt idx="20">
                  <c:v>МАОУ СШ № 63</c:v>
                </c:pt>
                <c:pt idx="21">
                  <c:v>МАОУ СШ № 81</c:v>
                </c:pt>
                <c:pt idx="22">
                  <c:v>МАОУ СШ № 90</c:v>
                </c:pt>
                <c:pt idx="23">
                  <c:v>МАОУ СШ № 135</c:v>
                </c:pt>
                <c:pt idx="24">
                  <c:v>ЛЕНИНСКИЙ РАЙОН</c:v>
                </c:pt>
                <c:pt idx="25">
                  <c:v>МБОУ Гимназия № 7</c:v>
                </c:pt>
                <c:pt idx="26">
                  <c:v>МАОУ Гимназия № 11 </c:v>
                </c:pt>
                <c:pt idx="27">
                  <c:v>МАОУ Гимназия № 15</c:v>
                </c:pt>
                <c:pt idx="28">
                  <c:v>МАОУ Лицей № 3</c:v>
                </c:pt>
                <c:pt idx="29">
                  <c:v>МАОУ Лицей № 12</c:v>
                </c:pt>
                <c:pt idx="30">
                  <c:v>МБОУ СШ № 13</c:v>
                </c:pt>
                <c:pt idx="31">
                  <c:v>МАОУ СШ № 16</c:v>
                </c:pt>
                <c:pt idx="32">
                  <c:v>МБОУ СШ № 31</c:v>
                </c:pt>
                <c:pt idx="33">
                  <c:v>МБОУ СШ № 44</c:v>
                </c:pt>
                <c:pt idx="34">
                  <c:v>МАОУ СШ № 50</c:v>
                </c:pt>
                <c:pt idx="35">
                  <c:v>МАОУ СШ № 53</c:v>
                </c:pt>
                <c:pt idx="36">
                  <c:v>МБОУ СШ № 64</c:v>
                </c:pt>
                <c:pt idx="37">
                  <c:v>МАОУ СШ № 65</c:v>
                </c:pt>
                <c:pt idx="38">
                  <c:v>МБОУ СШ № 79</c:v>
                </c:pt>
                <c:pt idx="39">
                  <c:v>МАОУ СШ № 89</c:v>
                </c:pt>
                <c:pt idx="40">
                  <c:v>МБОУ СШ № 94</c:v>
                </c:pt>
                <c:pt idx="41">
                  <c:v>МАОУ СШ № 148</c:v>
                </c:pt>
                <c:pt idx="42">
                  <c:v>ОКТЯБРЬСКИЙ РАЙОН</c:v>
                </c:pt>
                <c:pt idx="43">
                  <c:v>МАОУ «КУГ № 1 – Универс»</c:v>
                </c:pt>
                <c:pt idx="44">
                  <c:v>МБОУ Гимназия № 3</c:v>
                </c:pt>
                <c:pt idx="45">
                  <c:v>МАОУ Гимназия № 13 "Академ"</c:v>
                </c:pt>
                <c:pt idx="46">
                  <c:v>МАОУ Лицей № 1</c:v>
                </c:pt>
                <c:pt idx="47">
                  <c:v>МБОУ Лицей № 8</c:v>
                </c:pt>
                <c:pt idx="48">
                  <c:v>МБОУ Лицей № 10</c:v>
                </c:pt>
                <c:pt idx="49">
                  <c:v>МАОУ Школа-интернат № 1</c:v>
                </c:pt>
                <c:pt idx="50">
                  <c:v>МАОУ СШ № 3</c:v>
                </c:pt>
                <c:pt idx="51">
                  <c:v>МБОУ СШ № 21</c:v>
                </c:pt>
                <c:pt idx="52">
                  <c:v>МБОУ СШ № 30</c:v>
                </c:pt>
                <c:pt idx="53">
                  <c:v>МБОУ СШ № 36</c:v>
                </c:pt>
                <c:pt idx="54">
                  <c:v>МБОУ СШ № 39</c:v>
                </c:pt>
                <c:pt idx="55">
                  <c:v>МАОУ СШ № 72 </c:v>
                </c:pt>
                <c:pt idx="56">
                  <c:v>МБОУ СШ № 73</c:v>
                </c:pt>
                <c:pt idx="57">
                  <c:v>МАОУ СШ № 82</c:v>
                </c:pt>
                <c:pt idx="58">
                  <c:v>МБОУ СШ № 84</c:v>
                </c:pt>
                <c:pt idx="59">
                  <c:v>МБОУ СШ № 95</c:v>
                </c:pt>
                <c:pt idx="60">
                  <c:v>МБОУ СШ № 99</c:v>
                </c:pt>
                <c:pt idx="61">
                  <c:v>МБОУ СШ № 133</c:v>
                </c:pt>
                <c:pt idx="62">
                  <c:v>МАОУ СШ № 159</c:v>
                </c:pt>
                <c:pt idx="63">
                  <c:v>СВЕРДЛОВСКИЙ РАЙОН</c:v>
                </c:pt>
                <c:pt idx="64">
                  <c:v>МАОУ Гимназия № 14</c:v>
                </c:pt>
                <c:pt idx="65">
                  <c:v>МАОУ Лицей № 9 "Лидер"</c:v>
                </c:pt>
                <c:pt idx="66">
                  <c:v>МАОУ СШ № 6</c:v>
                </c:pt>
                <c:pt idx="67">
                  <c:v>МАОУ СШ № 17</c:v>
                </c:pt>
                <c:pt idx="68">
                  <c:v>МАОУ СШ № 23</c:v>
                </c:pt>
                <c:pt idx="69">
                  <c:v>МАОУ СШ № 34</c:v>
                </c:pt>
                <c:pt idx="70">
                  <c:v>МАОУ СШ № 42</c:v>
                </c:pt>
                <c:pt idx="71">
                  <c:v>МАОУ СШ № 45</c:v>
                </c:pt>
                <c:pt idx="72">
                  <c:v>МБОУ СШ № 62</c:v>
                </c:pt>
                <c:pt idx="73">
                  <c:v>МАОУ СШ № 76</c:v>
                </c:pt>
                <c:pt idx="74">
                  <c:v>МАОУ СШ № 78</c:v>
                </c:pt>
                <c:pt idx="75">
                  <c:v>МАОУ СШ № 93</c:v>
                </c:pt>
                <c:pt idx="76">
                  <c:v>МАОУ СШ № 137</c:v>
                </c:pt>
                <c:pt idx="77">
                  <c:v>МАОУ СШ № 158 "Грани"</c:v>
                </c:pt>
                <c:pt idx="78">
                  <c:v>СОВЕТСКИЙ РАЙОН</c:v>
                </c:pt>
                <c:pt idx="79">
                  <c:v>МАОУ СШ № 1</c:v>
                </c:pt>
                <c:pt idx="80">
                  <c:v>МБОУ СШ № 2</c:v>
                </c:pt>
                <c:pt idx="81">
                  <c:v>МАОУ СШ № 5</c:v>
                </c:pt>
                <c:pt idx="82">
                  <c:v>МАОУ СШ № 7</c:v>
                </c:pt>
                <c:pt idx="83">
                  <c:v>МАОУ СШ № 18</c:v>
                </c:pt>
                <c:pt idx="84">
                  <c:v>МАОУ СШ № 24</c:v>
                </c:pt>
                <c:pt idx="85">
                  <c:v>МБОУ СШ № 56</c:v>
                </c:pt>
                <c:pt idx="86">
                  <c:v>МАОУ СШ № 66</c:v>
                </c:pt>
                <c:pt idx="87">
                  <c:v>МАОУ СШ № 69</c:v>
                </c:pt>
                <c:pt idx="88">
                  <c:v>МАОУ СШ № 85</c:v>
                </c:pt>
                <c:pt idx="89">
                  <c:v>МАОУ СШ № 91</c:v>
                </c:pt>
                <c:pt idx="90">
                  <c:v>МАОУ СШ № 98</c:v>
                </c:pt>
                <c:pt idx="91">
                  <c:v>МАОУ СШ № 108</c:v>
                </c:pt>
                <c:pt idx="92">
                  <c:v>МАОУ СШ № 115</c:v>
                </c:pt>
                <c:pt idx="93">
                  <c:v>МАОУ СШ № 121</c:v>
                </c:pt>
                <c:pt idx="94">
                  <c:v>МАОУ СШ № 129</c:v>
                </c:pt>
                <c:pt idx="95">
                  <c:v>МАОУ СШ № 134</c:v>
                </c:pt>
                <c:pt idx="96">
                  <c:v>МАОУ СШ № 139</c:v>
                </c:pt>
                <c:pt idx="97">
                  <c:v>МАОУ СШ № 141</c:v>
                </c:pt>
                <c:pt idx="98">
                  <c:v>МАОУ СШ № 143</c:v>
                </c:pt>
                <c:pt idx="99">
                  <c:v>МАОУ СШ № 144</c:v>
                </c:pt>
                <c:pt idx="100">
                  <c:v>МАОУ СШ № 145</c:v>
                </c:pt>
                <c:pt idx="101">
                  <c:v>МАОУ СШ № 147</c:v>
                </c:pt>
                <c:pt idx="102">
                  <c:v>МАОУ СШ № 149</c:v>
                </c:pt>
                <c:pt idx="103">
                  <c:v>МАОУ СШ № 150</c:v>
                </c:pt>
                <c:pt idx="104">
                  <c:v>МАОУ СШ № 151</c:v>
                </c:pt>
                <c:pt idx="105">
                  <c:v>МАОУ СШ № 152 </c:v>
                </c:pt>
                <c:pt idx="106">
                  <c:v>МАОУ СШ № 154</c:v>
                </c:pt>
                <c:pt idx="107">
                  <c:v>МАОУ СШ № 156</c:v>
                </c:pt>
                <c:pt idx="108">
                  <c:v>МАОУ СШ № 157</c:v>
                </c:pt>
                <c:pt idx="109">
                  <c:v>ЦЕНТРАЛЬНЫЙ РАЙОН</c:v>
                </c:pt>
                <c:pt idx="110">
                  <c:v>МАОУ Гимназия № 2</c:v>
                </c:pt>
                <c:pt idx="111">
                  <c:v>МБОУ  Гимназия № 16</c:v>
                </c:pt>
                <c:pt idx="112">
                  <c:v>МБОУ Лицей № 2</c:v>
                </c:pt>
                <c:pt idx="113">
                  <c:v>МБОУ СШ № 4</c:v>
                </c:pt>
                <c:pt idx="114">
                  <c:v>МБОУ СШ № 10 </c:v>
                </c:pt>
                <c:pt idx="115">
                  <c:v>МБОУ СШ № 27</c:v>
                </c:pt>
                <c:pt idx="116">
                  <c:v>МБОУ СШ № 51</c:v>
                </c:pt>
                <c:pt idx="117">
                  <c:v>МАОУ СШ "Комплекс Покровский"</c:v>
                </c:pt>
                <c:pt idx="118">
                  <c:v>МАОУ СШ " 155</c:v>
                </c:pt>
              </c:strCache>
            </c:strRef>
          </c:cat>
          <c:val>
            <c:numRef>
              <c:f>'2024 ИТОГИ-4-9-11'!$Z$7:$Z$125</c:f>
              <c:numCache>
                <c:formatCode>0,00</c:formatCode>
                <c:ptCount val="119"/>
                <c:pt idx="0">
                  <c:v>3.8280637795764103</c:v>
                </c:pt>
                <c:pt idx="1">
                  <c:v>3.7899651597122439</c:v>
                </c:pt>
                <c:pt idx="3">
                  <c:v>3.6363636363636362</c:v>
                </c:pt>
                <c:pt idx="4">
                  <c:v>3.7832167832167833</c:v>
                </c:pt>
                <c:pt idx="5">
                  <c:v>4.2259887005649714</c:v>
                </c:pt>
                <c:pt idx="6">
                  <c:v>3.9814814814814814</c:v>
                </c:pt>
                <c:pt idx="7">
                  <c:v>3.6190476190476191</c:v>
                </c:pt>
                <c:pt idx="8">
                  <c:v>3.6730769230769229</c:v>
                </c:pt>
                <c:pt idx="9">
                  <c:v>3.7244897959183674</c:v>
                </c:pt>
                <c:pt idx="10">
                  <c:v>3.676056338028169</c:v>
                </c:pt>
                <c:pt idx="11">
                  <c:v>3.8474754862659881</c:v>
                </c:pt>
                <c:pt idx="12">
                  <c:v>4.0697674418604652</c:v>
                </c:pt>
                <c:pt idx="13">
                  <c:v>3.94</c:v>
                </c:pt>
                <c:pt idx="14">
                  <c:v>3.8952380952380952</c:v>
                </c:pt>
                <c:pt idx="15">
                  <c:v>3.9612903225806453</c:v>
                </c:pt>
                <c:pt idx="16">
                  <c:v>3.9029126213592233</c:v>
                </c:pt>
                <c:pt idx="17">
                  <c:v>3.806451612903226</c:v>
                </c:pt>
                <c:pt idx="18">
                  <c:v>3.7647058823529411</c:v>
                </c:pt>
                <c:pt idx="19">
                  <c:v>3.7272727272727271</c:v>
                </c:pt>
                <c:pt idx="20">
                  <c:v>3.7567567567567566</c:v>
                </c:pt>
                <c:pt idx="21">
                  <c:v>3.7608695652173911</c:v>
                </c:pt>
                <c:pt idx="22">
                  <c:v>3.6940298507462686</c:v>
                </c:pt>
                <c:pt idx="23">
                  <c:v>3.8904109589041096</c:v>
                </c:pt>
                <c:pt idx="24">
                  <c:v>3.7281620144537206</c:v>
                </c:pt>
                <c:pt idx="25">
                  <c:v>3.8897058823529411</c:v>
                </c:pt>
                <c:pt idx="26">
                  <c:v>3.948905109489051</c:v>
                </c:pt>
                <c:pt idx="27">
                  <c:v>3.8596491228070176</c:v>
                </c:pt>
                <c:pt idx="28">
                  <c:v>3.9795918367346941</c:v>
                </c:pt>
                <c:pt idx="29">
                  <c:v>3.7920792079207919</c:v>
                </c:pt>
                <c:pt idx="30">
                  <c:v>3.5227272727272729</c:v>
                </c:pt>
                <c:pt idx="31">
                  <c:v>3.8241758241758244</c:v>
                </c:pt>
                <c:pt idx="32">
                  <c:v>3.535211267605634</c:v>
                </c:pt>
                <c:pt idx="33">
                  <c:v>3.4202898550724639</c:v>
                </c:pt>
                <c:pt idx="34">
                  <c:v>3.6428571428571428</c:v>
                </c:pt>
                <c:pt idx="35">
                  <c:v>3.6369426751592355</c:v>
                </c:pt>
                <c:pt idx="36">
                  <c:v>3.9333333333333331</c:v>
                </c:pt>
                <c:pt idx="37">
                  <c:v>3.5</c:v>
                </c:pt>
                <c:pt idx="38">
                  <c:v>3.7358490566037736</c:v>
                </c:pt>
                <c:pt idx="39">
                  <c:v>3.6184210526315788</c:v>
                </c:pt>
                <c:pt idx="40">
                  <c:v>3.7941176470588234</c:v>
                </c:pt>
                <c:pt idx="41">
                  <c:v>3.7448979591836733</c:v>
                </c:pt>
                <c:pt idx="42">
                  <c:v>3.8567223372913189</c:v>
                </c:pt>
                <c:pt idx="43">
                  <c:v>4.1489361702127656</c:v>
                </c:pt>
                <c:pt idx="44">
                  <c:v>3.9818181818181819</c:v>
                </c:pt>
                <c:pt idx="45">
                  <c:v>4.1337209302325579</c:v>
                </c:pt>
                <c:pt idx="46">
                  <c:v>3.832086956521739</c:v>
                </c:pt>
                <c:pt idx="47">
                  <c:v>3.879032258064516</c:v>
                </c:pt>
                <c:pt idx="48">
                  <c:v>3.9066666666666667</c:v>
                </c:pt>
                <c:pt idx="49">
                  <c:v>4.24</c:v>
                </c:pt>
                <c:pt idx="50">
                  <c:v>3.9494949494949494</c:v>
                </c:pt>
                <c:pt idx="51">
                  <c:v>3.6530612244897958</c:v>
                </c:pt>
                <c:pt idx="52">
                  <c:v>3.8666666666666667</c:v>
                </c:pt>
                <c:pt idx="53">
                  <c:v>3.5</c:v>
                </c:pt>
                <c:pt idx="54">
                  <c:v>3.6363636363636362</c:v>
                </c:pt>
                <c:pt idx="55">
                  <c:v>3.7674418604651163</c:v>
                </c:pt>
                <c:pt idx="56">
                  <c:v>3.7727272727272729</c:v>
                </c:pt>
                <c:pt idx="57">
                  <c:v>3.8695652173913042</c:v>
                </c:pt>
                <c:pt idx="58">
                  <c:v>3.5696202531645569</c:v>
                </c:pt>
                <c:pt idx="59">
                  <c:v>3.6986301369863015</c:v>
                </c:pt>
                <c:pt idx="60">
                  <c:v>3.941747572815534</c:v>
                </c:pt>
                <c:pt idx="61">
                  <c:v>4.0307692307692307</c:v>
                </c:pt>
                <c:pt idx="62">
                  <c:v>3.7560975609756095</c:v>
                </c:pt>
                <c:pt idx="63">
                  <c:v>3.8171573708038724</c:v>
                </c:pt>
                <c:pt idx="64">
                  <c:v>3.8979591836734695</c:v>
                </c:pt>
                <c:pt idx="65">
                  <c:v>3.8446601941747574</c:v>
                </c:pt>
                <c:pt idx="66">
                  <c:v>3.7058823529411766</c:v>
                </c:pt>
                <c:pt idx="67">
                  <c:v>3.8378378378378377</c:v>
                </c:pt>
                <c:pt idx="68">
                  <c:v>3.8157894736842106</c:v>
                </c:pt>
                <c:pt idx="69">
                  <c:v>3.6941176470588237</c:v>
                </c:pt>
                <c:pt idx="70">
                  <c:v>3.8333333333333335</c:v>
                </c:pt>
                <c:pt idx="71">
                  <c:v>3.8863636363636362</c:v>
                </c:pt>
                <c:pt idx="72">
                  <c:v>3.5641025641025643</c:v>
                </c:pt>
                <c:pt idx="73">
                  <c:v>3.7438423645320196</c:v>
                </c:pt>
                <c:pt idx="74">
                  <c:v>3.8048780487804876</c:v>
                </c:pt>
                <c:pt idx="75">
                  <c:v>3.8160919540229883</c:v>
                </c:pt>
                <c:pt idx="76">
                  <c:v>4.024390243902439</c:v>
                </c:pt>
                <c:pt idx="77">
                  <c:v>3.9709543568464731</c:v>
                </c:pt>
                <c:pt idx="78">
                  <c:v>3.8546163422650066</c:v>
                </c:pt>
                <c:pt idx="79">
                  <c:v>3.7142857142857144</c:v>
                </c:pt>
                <c:pt idx="80">
                  <c:v>3.7575757575757578</c:v>
                </c:pt>
                <c:pt idx="81">
                  <c:v>3.7425742574257428</c:v>
                </c:pt>
                <c:pt idx="82">
                  <c:v>3.8130081300813008</c:v>
                </c:pt>
                <c:pt idx="83">
                  <c:v>3.8214285714285716</c:v>
                </c:pt>
                <c:pt idx="84">
                  <c:v>3.870967741935484</c:v>
                </c:pt>
                <c:pt idx="85">
                  <c:v>3.7346938775510203</c:v>
                </c:pt>
                <c:pt idx="86">
                  <c:v>3.9019607843137254</c:v>
                </c:pt>
                <c:pt idx="87">
                  <c:v>3.736842105263158</c:v>
                </c:pt>
                <c:pt idx="88">
                  <c:v>3.7264150943396226</c:v>
                </c:pt>
                <c:pt idx="89">
                  <c:v>3.7473684210526317</c:v>
                </c:pt>
                <c:pt idx="90">
                  <c:v>3.8333333333333335</c:v>
                </c:pt>
                <c:pt idx="91">
                  <c:v>3.7933333333333334</c:v>
                </c:pt>
                <c:pt idx="92">
                  <c:v>3.7790697674418605</c:v>
                </c:pt>
                <c:pt idx="93">
                  <c:v>3.7721518987341773</c:v>
                </c:pt>
                <c:pt idx="94">
                  <c:v>3.691358024691358</c:v>
                </c:pt>
                <c:pt idx="95">
                  <c:v>3.6319444444444446</c:v>
                </c:pt>
                <c:pt idx="96">
                  <c:v>3.6533333333333333</c:v>
                </c:pt>
                <c:pt idx="97">
                  <c:v>4</c:v>
                </c:pt>
                <c:pt idx="98">
                  <c:v>3.8712446351931331</c:v>
                </c:pt>
                <c:pt idx="99">
                  <c:v>3.9858490566037736</c:v>
                </c:pt>
                <c:pt idx="100">
                  <c:v>4.0299401197604787</c:v>
                </c:pt>
                <c:pt idx="101">
                  <c:v>3.8549618320610688</c:v>
                </c:pt>
                <c:pt idx="102">
                  <c:v>3.959016393442623</c:v>
                </c:pt>
                <c:pt idx="103">
                  <c:v>4.036290322580645</c:v>
                </c:pt>
                <c:pt idx="104">
                  <c:v>4.2129032258064516</c:v>
                </c:pt>
                <c:pt idx="105">
                  <c:v>4.25</c:v>
                </c:pt>
                <c:pt idx="106">
                  <c:v>4.0074074074074071</c:v>
                </c:pt>
                <c:pt idx="107">
                  <c:v>3.717488789237668</c:v>
                </c:pt>
                <c:pt idx="108">
                  <c:v>3.8503937007874014</c:v>
                </c:pt>
                <c:pt idx="109">
                  <c:v>3.9052271538084793</c:v>
                </c:pt>
                <c:pt idx="110">
                  <c:v>4.1386138613861387</c:v>
                </c:pt>
                <c:pt idx="111">
                  <c:v>4.2530120481927707</c:v>
                </c:pt>
                <c:pt idx="112">
                  <c:v>4.1052631578947372</c:v>
                </c:pt>
                <c:pt idx="113">
                  <c:v>4</c:v>
                </c:pt>
                <c:pt idx="114">
                  <c:v>4.0566037735849054</c:v>
                </c:pt>
                <c:pt idx="115">
                  <c:v>3.3720930232558142</c:v>
                </c:pt>
                <c:pt idx="116">
                  <c:v>3.5365853658536586</c:v>
                </c:pt>
                <c:pt idx="117">
                  <c:v>3.7769784172661871</c:v>
                </c:pt>
                <c:pt idx="118">
                  <c:v>3.9078947368421053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8CB-49F0-B680-A791C427F8FA}"/>
            </c:ext>
          </c:extLst>
        </c:ser>
        <c:ser>
          <c:idx val="0"/>
          <c:order val="1"/>
          <c:tx>
            <c:v>2024 ср. балл по городу</c:v>
          </c:tx>
          <c:spPr>
            <a:ln w="28575" cap="rnd">
              <a:solidFill>
                <a:srgbClr val="FF99CC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99CC"/>
              </a:solidFill>
              <a:ln>
                <a:solidFill>
                  <a:srgbClr val="FF99CC"/>
                </a:solidFill>
              </a:ln>
            </c:spPr>
          </c:marker>
          <c:cat>
            <c:strRef>
              <c:f>'2024 ИТОГИ-4-9-11'!$C$7:$C$125</c:f>
              <c:strCache>
                <c:ptCount val="119"/>
                <c:pt idx="0">
                  <c:v>По городу Красноярску</c:v>
                </c:pt>
                <c:pt idx="1">
                  <c:v>ЖЕЛЕЗНОДОРОЖНЫЙ РАЙОН</c:v>
                </c:pt>
                <c:pt idx="2">
                  <c:v>МБОУ Прогимназия  № 131</c:v>
                </c:pt>
                <c:pt idx="3">
                  <c:v>МАОУ Гимназия № 8</c:v>
                </c:pt>
                <c:pt idx="4">
                  <c:v>МАОУ Гимназия №  9</c:v>
                </c:pt>
                <c:pt idx="5">
                  <c:v>МАОУ Лицей № 7</c:v>
                </c:pt>
                <c:pt idx="6">
                  <c:v>МАОУ Лицей № 28</c:v>
                </c:pt>
                <c:pt idx="7">
                  <c:v>МАОУ СШ  № 12</c:v>
                </c:pt>
                <c:pt idx="8">
                  <c:v>МАОУ СШ № 19</c:v>
                </c:pt>
                <c:pt idx="9">
                  <c:v>МАОУ СШ № 32</c:v>
                </c:pt>
                <c:pt idx="10">
                  <c:v>МБОУ СШ № 86 </c:v>
                </c:pt>
                <c:pt idx="11">
                  <c:v>КИРОВСКИЙ РАЙОН</c:v>
                </c:pt>
                <c:pt idx="12">
                  <c:v>МАОУ Гимназия № 4</c:v>
                </c:pt>
                <c:pt idx="13">
                  <c:v>МАОУ Гимназия № 6</c:v>
                </c:pt>
                <c:pt idx="14">
                  <c:v>МАОУ Гимназия № 10</c:v>
                </c:pt>
                <c:pt idx="15">
                  <c:v>МАОУ Лицей № 6 "Перспектива"</c:v>
                </c:pt>
                <c:pt idx="16">
                  <c:v>МАОУ Лицей № 11</c:v>
                </c:pt>
                <c:pt idx="17">
                  <c:v>МАОУ СШ № 8 "Созидание"</c:v>
                </c:pt>
                <c:pt idx="18">
                  <c:v>МАОУ СШ № 46</c:v>
                </c:pt>
                <c:pt idx="19">
                  <c:v>МАОУ СШ № 55</c:v>
                </c:pt>
                <c:pt idx="20">
                  <c:v>МАОУ СШ № 63</c:v>
                </c:pt>
                <c:pt idx="21">
                  <c:v>МАОУ СШ № 81</c:v>
                </c:pt>
                <c:pt idx="22">
                  <c:v>МАОУ СШ № 90</c:v>
                </c:pt>
                <c:pt idx="23">
                  <c:v>МАОУ СШ № 135</c:v>
                </c:pt>
                <c:pt idx="24">
                  <c:v>ЛЕНИНСКИЙ РАЙОН</c:v>
                </c:pt>
                <c:pt idx="25">
                  <c:v>МБОУ Гимназия № 7</c:v>
                </c:pt>
                <c:pt idx="26">
                  <c:v>МАОУ Гимназия № 11 </c:v>
                </c:pt>
                <c:pt idx="27">
                  <c:v>МАОУ Гимназия № 15</c:v>
                </c:pt>
                <c:pt idx="28">
                  <c:v>МАОУ Лицей № 3</c:v>
                </c:pt>
                <c:pt idx="29">
                  <c:v>МАОУ Лицей № 12</c:v>
                </c:pt>
                <c:pt idx="30">
                  <c:v>МБОУ СШ № 13</c:v>
                </c:pt>
                <c:pt idx="31">
                  <c:v>МАОУ СШ № 16</c:v>
                </c:pt>
                <c:pt idx="32">
                  <c:v>МБОУ СШ № 31</c:v>
                </c:pt>
                <c:pt idx="33">
                  <c:v>МБОУ СШ № 44</c:v>
                </c:pt>
                <c:pt idx="34">
                  <c:v>МАОУ СШ № 50</c:v>
                </c:pt>
                <c:pt idx="35">
                  <c:v>МАОУ СШ № 53</c:v>
                </c:pt>
                <c:pt idx="36">
                  <c:v>МБОУ СШ № 64</c:v>
                </c:pt>
                <c:pt idx="37">
                  <c:v>МАОУ СШ № 65</c:v>
                </c:pt>
                <c:pt idx="38">
                  <c:v>МБОУ СШ № 79</c:v>
                </c:pt>
                <c:pt idx="39">
                  <c:v>МАОУ СШ № 89</c:v>
                </c:pt>
                <c:pt idx="40">
                  <c:v>МБОУ СШ № 94</c:v>
                </c:pt>
                <c:pt idx="41">
                  <c:v>МАОУ СШ № 148</c:v>
                </c:pt>
                <c:pt idx="42">
                  <c:v>ОКТЯБРЬСКИЙ РАЙОН</c:v>
                </c:pt>
                <c:pt idx="43">
                  <c:v>МАОУ «КУГ № 1 – Универс»</c:v>
                </c:pt>
                <c:pt idx="44">
                  <c:v>МБОУ Гимназия № 3</c:v>
                </c:pt>
                <c:pt idx="45">
                  <c:v>МАОУ Гимназия № 13 "Академ"</c:v>
                </c:pt>
                <c:pt idx="46">
                  <c:v>МАОУ Лицей № 1</c:v>
                </c:pt>
                <c:pt idx="47">
                  <c:v>МБОУ Лицей № 8</c:v>
                </c:pt>
                <c:pt idx="48">
                  <c:v>МБОУ Лицей № 10</c:v>
                </c:pt>
                <c:pt idx="49">
                  <c:v>МАОУ Школа-интернат № 1</c:v>
                </c:pt>
                <c:pt idx="50">
                  <c:v>МАОУ СШ № 3</c:v>
                </c:pt>
                <c:pt idx="51">
                  <c:v>МБОУ СШ № 21</c:v>
                </c:pt>
                <c:pt idx="52">
                  <c:v>МБОУ СШ № 30</c:v>
                </c:pt>
                <c:pt idx="53">
                  <c:v>МБОУ СШ № 36</c:v>
                </c:pt>
                <c:pt idx="54">
                  <c:v>МБОУ СШ № 39</c:v>
                </c:pt>
                <c:pt idx="55">
                  <c:v>МАОУ СШ № 72 </c:v>
                </c:pt>
                <c:pt idx="56">
                  <c:v>МБОУ СШ № 73</c:v>
                </c:pt>
                <c:pt idx="57">
                  <c:v>МАОУ СШ № 82</c:v>
                </c:pt>
                <c:pt idx="58">
                  <c:v>МБОУ СШ № 84</c:v>
                </c:pt>
                <c:pt idx="59">
                  <c:v>МБОУ СШ № 95</c:v>
                </c:pt>
                <c:pt idx="60">
                  <c:v>МБОУ СШ № 99</c:v>
                </c:pt>
                <c:pt idx="61">
                  <c:v>МБОУ СШ № 133</c:v>
                </c:pt>
                <c:pt idx="62">
                  <c:v>МАОУ СШ № 159</c:v>
                </c:pt>
                <c:pt idx="63">
                  <c:v>СВЕРДЛОВСКИЙ РАЙОН</c:v>
                </c:pt>
                <c:pt idx="64">
                  <c:v>МАОУ Гимназия № 14</c:v>
                </c:pt>
                <c:pt idx="65">
                  <c:v>МАОУ Лицей № 9 "Лидер"</c:v>
                </c:pt>
                <c:pt idx="66">
                  <c:v>МАОУ СШ № 6</c:v>
                </c:pt>
                <c:pt idx="67">
                  <c:v>МАОУ СШ № 17</c:v>
                </c:pt>
                <c:pt idx="68">
                  <c:v>МАОУ СШ № 23</c:v>
                </c:pt>
                <c:pt idx="69">
                  <c:v>МАОУ СШ № 34</c:v>
                </c:pt>
                <c:pt idx="70">
                  <c:v>МАОУ СШ № 42</c:v>
                </c:pt>
                <c:pt idx="71">
                  <c:v>МАОУ СШ № 45</c:v>
                </c:pt>
                <c:pt idx="72">
                  <c:v>МБОУ СШ № 62</c:v>
                </c:pt>
                <c:pt idx="73">
                  <c:v>МАОУ СШ № 76</c:v>
                </c:pt>
                <c:pt idx="74">
                  <c:v>МАОУ СШ № 78</c:v>
                </c:pt>
                <c:pt idx="75">
                  <c:v>МАОУ СШ № 93</c:v>
                </c:pt>
                <c:pt idx="76">
                  <c:v>МАОУ СШ № 137</c:v>
                </c:pt>
                <c:pt idx="77">
                  <c:v>МАОУ СШ № 158 "Грани"</c:v>
                </c:pt>
                <c:pt idx="78">
                  <c:v>СОВЕТСКИЙ РАЙОН</c:v>
                </c:pt>
                <c:pt idx="79">
                  <c:v>МАОУ СШ № 1</c:v>
                </c:pt>
                <c:pt idx="80">
                  <c:v>МБОУ СШ № 2</c:v>
                </c:pt>
                <c:pt idx="81">
                  <c:v>МАОУ СШ № 5</c:v>
                </c:pt>
                <c:pt idx="82">
                  <c:v>МАОУ СШ № 7</c:v>
                </c:pt>
                <c:pt idx="83">
                  <c:v>МАОУ СШ № 18</c:v>
                </c:pt>
                <c:pt idx="84">
                  <c:v>МАОУ СШ № 24</c:v>
                </c:pt>
                <c:pt idx="85">
                  <c:v>МБОУ СШ № 56</c:v>
                </c:pt>
                <c:pt idx="86">
                  <c:v>МАОУ СШ № 66</c:v>
                </c:pt>
                <c:pt idx="87">
                  <c:v>МАОУ СШ № 69</c:v>
                </c:pt>
                <c:pt idx="88">
                  <c:v>МАОУ СШ № 85</c:v>
                </c:pt>
                <c:pt idx="89">
                  <c:v>МАОУ СШ № 91</c:v>
                </c:pt>
                <c:pt idx="90">
                  <c:v>МАОУ СШ № 98</c:v>
                </c:pt>
                <c:pt idx="91">
                  <c:v>МАОУ СШ № 108</c:v>
                </c:pt>
                <c:pt idx="92">
                  <c:v>МАОУ СШ № 115</c:v>
                </c:pt>
                <c:pt idx="93">
                  <c:v>МАОУ СШ № 121</c:v>
                </c:pt>
                <c:pt idx="94">
                  <c:v>МАОУ СШ № 129</c:v>
                </c:pt>
                <c:pt idx="95">
                  <c:v>МАОУ СШ № 134</c:v>
                </c:pt>
                <c:pt idx="96">
                  <c:v>МАОУ СШ № 139</c:v>
                </c:pt>
                <c:pt idx="97">
                  <c:v>МАОУ СШ № 141</c:v>
                </c:pt>
                <c:pt idx="98">
                  <c:v>МАОУ СШ № 143</c:v>
                </c:pt>
                <c:pt idx="99">
                  <c:v>МАОУ СШ № 144</c:v>
                </c:pt>
                <c:pt idx="100">
                  <c:v>МАОУ СШ № 145</c:v>
                </c:pt>
                <c:pt idx="101">
                  <c:v>МАОУ СШ № 147</c:v>
                </c:pt>
                <c:pt idx="102">
                  <c:v>МАОУ СШ № 149</c:v>
                </c:pt>
                <c:pt idx="103">
                  <c:v>МАОУ СШ № 150</c:v>
                </c:pt>
                <c:pt idx="104">
                  <c:v>МАОУ СШ № 151</c:v>
                </c:pt>
                <c:pt idx="105">
                  <c:v>МАОУ СШ № 152 </c:v>
                </c:pt>
                <c:pt idx="106">
                  <c:v>МАОУ СШ № 154</c:v>
                </c:pt>
                <c:pt idx="107">
                  <c:v>МАОУ СШ № 156</c:v>
                </c:pt>
                <c:pt idx="108">
                  <c:v>МАОУ СШ № 157</c:v>
                </c:pt>
                <c:pt idx="109">
                  <c:v>ЦЕНТРАЛЬНЫЙ РАЙОН</c:v>
                </c:pt>
                <c:pt idx="110">
                  <c:v>МАОУ Гимназия № 2</c:v>
                </c:pt>
                <c:pt idx="111">
                  <c:v>МБОУ  Гимназия № 16</c:v>
                </c:pt>
                <c:pt idx="112">
                  <c:v>МБОУ Лицей № 2</c:v>
                </c:pt>
                <c:pt idx="113">
                  <c:v>МБОУ СШ № 4</c:v>
                </c:pt>
                <c:pt idx="114">
                  <c:v>МБОУ СШ № 10 </c:v>
                </c:pt>
                <c:pt idx="115">
                  <c:v>МБОУ СШ № 27</c:v>
                </c:pt>
                <c:pt idx="116">
                  <c:v>МБОУ СШ № 51</c:v>
                </c:pt>
                <c:pt idx="117">
                  <c:v>МАОУ СШ "Комплекс Покровский"</c:v>
                </c:pt>
                <c:pt idx="118">
                  <c:v>МАОУ СШ " 155</c:v>
                </c:pt>
              </c:strCache>
            </c:strRef>
          </c:cat>
          <c:val>
            <c:numRef>
              <c:f>'2024 ИТОГИ-4-9-11'!$AA$7:$AA$125</c:f>
              <c:numCache>
                <c:formatCode>0,00</c:formatCode>
                <c:ptCount val="119"/>
                <c:pt idx="0">
                  <c:v>3.85</c:v>
                </c:pt>
                <c:pt idx="1">
                  <c:v>3.85</c:v>
                </c:pt>
                <c:pt idx="2">
                  <c:v>3.85</c:v>
                </c:pt>
                <c:pt idx="3">
                  <c:v>3.85</c:v>
                </c:pt>
                <c:pt idx="4">
                  <c:v>3.85</c:v>
                </c:pt>
                <c:pt idx="5">
                  <c:v>3.85</c:v>
                </c:pt>
                <c:pt idx="6">
                  <c:v>3.85</c:v>
                </c:pt>
                <c:pt idx="7">
                  <c:v>3.85</c:v>
                </c:pt>
                <c:pt idx="8">
                  <c:v>3.85</c:v>
                </c:pt>
                <c:pt idx="9">
                  <c:v>3.85</c:v>
                </c:pt>
                <c:pt idx="10">
                  <c:v>3.85</c:v>
                </c:pt>
                <c:pt idx="11">
                  <c:v>3.85</c:v>
                </c:pt>
                <c:pt idx="12">
                  <c:v>3.85</c:v>
                </c:pt>
                <c:pt idx="13">
                  <c:v>3.85</c:v>
                </c:pt>
                <c:pt idx="14">
                  <c:v>3.85</c:v>
                </c:pt>
                <c:pt idx="15">
                  <c:v>3.85</c:v>
                </c:pt>
                <c:pt idx="16">
                  <c:v>3.85</c:v>
                </c:pt>
                <c:pt idx="17">
                  <c:v>3.85</c:v>
                </c:pt>
                <c:pt idx="18">
                  <c:v>3.85</c:v>
                </c:pt>
                <c:pt idx="19">
                  <c:v>3.85</c:v>
                </c:pt>
                <c:pt idx="20">
                  <c:v>3.85</c:v>
                </c:pt>
                <c:pt idx="21">
                  <c:v>3.85</c:v>
                </c:pt>
                <c:pt idx="22">
                  <c:v>3.85</c:v>
                </c:pt>
                <c:pt idx="23">
                  <c:v>3.85</c:v>
                </c:pt>
                <c:pt idx="24">
                  <c:v>3.85</c:v>
                </c:pt>
                <c:pt idx="25">
                  <c:v>3.85</c:v>
                </c:pt>
                <c:pt idx="26">
                  <c:v>3.85</c:v>
                </c:pt>
                <c:pt idx="27">
                  <c:v>3.85</c:v>
                </c:pt>
                <c:pt idx="28">
                  <c:v>3.85</c:v>
                </c:pt>
                <c:pt idx="29">
                  <c:v>3.85</c:v>
                </c:pt>
                <c:pt idx="30">
                  <c:v>3.85</c:v>
                </c:pt>
                <c:pt idx="31">
                  <c:v>3.85</c:v>
                </c:pt>
                <c:pt idx="32">
                  <c:v>3.85</c:v>
                </c:pt>
                <c:pt idx="33">
                  <c:v>3.85</c:v>
                </c:pt>
                <c:pt idx="34">
                  <c:v>3.85</c:v>
                </c:pt>
                <c:pt idx="35">
                  <c:v>3.85</c:v>
                </c:pt>
                <c:pt idx="36">
                  <c:v>3.85</c:v>
                </c:pt>
                <c:pt idx="37">
                  <c:v>3.85</c:v>
                </c:pt>
                <c:pt idx="38">
                  <c:v>3.85</c:v>
                </c:pt>
                <c:pt idx="39">
                  <c:v>3.85</c:v>
                </c:pt>
                <c:pt idx="40">
                  <c:v>3.85</c:v>
                </c:pt>
                <c:pt idx="41">
                  <c:v>3.85</c:v>
                </c:pt>
                <c:pt idx="42">
                  <c:v>3.85</c:v>
                </c:pt>
                <c:pt idx="43">
                  <c:v>3.85</c:v>
                </c:pt>
                <c:pt idx="44">
                  <c:v>3.85</c:v>
                </c:pt>
                <c:pt idx="45">
                  <c:v>3.85</c:v>
                </c:pt>
                <c:pt idx="46">
                  <c:v>3.85</c:v>
                </c:pt>
                <c:pt idx="47">
                  <c:v>3.85</c:v>
                </c:pt>
                <c:pt idx="48">
                  <c:v>3.85</c:v>
                </c:pt>
                <c:pt idx="49">
                  <c:v>3.85</c:v>
                </c:pt>
                <c:pt idx="50">
                  <c:v>3.85</c:v>
                </c:pt>
                <c:pt idx="51">
                  <c:v>3.85</c:v>
                </c:pt>
                <c:pt idx="52">
                  <c:v>3.85</c:v>
                </c:pt>
                <c:pt idx="53">
                  <c:v>3.85</c:v>
                </c:pt>
                <c:pt idx="54">
                  <c:v>3.85</c:v>
                </c:pt>
                <c:pt idx="55">
                  <c:v>3.85</c:v>
                </c:pt>
                <c:pt idx="56">
                  <c:v>3.85</c:v>
                </c:pt>
                <c:pt idx="57">
                  <c:v>3.85</c:v>
                </c:pt>
                <c:pt idx="58">
                  <c:v>3.85</c:v>
                </c:pt>
                <c:pt idx="59">
                  <c:v>3.85</c:v>
                </c:pt>
                <c:pt idx="60">
                  <c:v>3.85</c:v>
                </c:pt>
                <c:pt idx="61">
                  <c:v>3.85</c:v>
                </c:pt>
                <c:pt idx="62">
                  <c:v>3.85</c:v>
                </c:pt>
                <c:pt idx="63">
                  <c:v>3.85</c:v>
                </c:pt>
                <c:pt idx="64">
                  <c:v>3.85</c:v>
                </c:pt>
                <c:pt idx="65">
                  <c:v>3.85</c:v>
                </c:pt>
                <c:pt idx="66">
                  <c:v>3.85</c:v>
                </c:pt>
                <c:pt idx="67">
                  <c:v>3.85</c:v>
                </c:pt>
                <c:pt idx="68">
                  <c:v>3.85</c:v>
                </c:pt>
                <c:pt idx="69">
                  <c:v>3.85</c:v>
                </c:pt>
                <c:pt idx="70">
                  <c:v>3.85</c:v>
                </c:pt>
                <c:pt idx="71">
                  <c:v>3.85</c:v>
                </c:pt>
                <c:pt idx="72">
                  <c:v>3.85</c:v>
                </c:pt>
                <c:pt idx="73">
                  <c:v>3.85</c:v>
                </c:pt>
                <c:pt idx="74">
                  <c:v>3.85</c:v>
                </c:pt>
                <c:pt idx="75">
                  <c:v>3.85</c:v>
                </c:pt>
                <c:pt idx="76">
                  <c:v>3.85</c:v>
                </c:pt>
                <c:pt idx="77">
                  <c:v>3.85</c:v>
                </c:pt>
                <c:pt idx="78">
                  <c:v>3.85</c:v>
                </c:pt>
                <c:pt idx="79">
                  <c:v>3.85</c:v>
                </c:pt>
                <c:pt idx="80">
                  <c:v>3.85</c:v>
                </c:pt>
                <c:pt idx="81">
                  <c:v>3.85</c:v>
                </c:pt>
                <c:pt idx="82">
                  <c:v>3.85</c:v>
                </c:pt>
                <c:pt idx="83">
                  <c:v>3.85</c:v>
                </c:pt>
                <c:pt idx="84">
                  <c:v>3.85</c:v>
                </c:pt>
                <c:pt idx="85">
                  <c:v>3.85</c:v>
                </c:pt>
                <c:pt idx="86">
                  <c:v>3.85</c:v>
                </c:pt>
                <c:pt idx="87">
                  <c:v>3.85</c:v>
                </c:pt>
                <c:pt idx="88">
                  <c:v>3.85</c:v>
                </c:pt>
                <c:pt idx="89">
                  <c:v>3.85</c:v>
                </c:pt>
                <c:pt idx="90">
                  <c:v>3.85</c:v>
                </c:pt>
                <c:pt idx="91">
                  <c:v>3.85</c:v>
                </c:pt>
                <c:pt idx="92">
                  <c:v>3.85</c:v>
                </c:pt>
                <c:pt idx="93">
                  <c:v>3.85</c:v>
                </c:pt>
                <c:pt idx="94">
                  <c:v>3.85</c:v>
                </c:pt>
                <c:pt idx="95">
                  <c:v>3.85</c:v>
                </c:pt>
                <c:pt idx="96">
                  <c:v>3.85</c:v>
                </c:pt>
                <c:pt idx="97">
                  <c:v>3.85</c:v>
                </c:pt>
                <c:pt idx="98">
                  <c:v>3.85</c:v>
                </c:pt>
                <c:pt idx="99">
                  <c:v>3.85</c:v>
                </c:pt>
                <c:pt idx="100">
                  <c:v>3.85</c:v>
                </c:pt>
                <c:pt idx="101">
                  <c:v>3.85</c:v>
                </c:pt>
                <c:pt idx="102">
                  <c:v>3.85</c:v>
                </c:pt>
                <c:pt idx="103">
                  <c:v>3.85</c:v>
                </c:pt>
                <c:pt idx="104">
                  <c:v>3.85</c:v>
                </c:pt>
                <c:pt idx="105">
                  <c:v>3.85</c:v>
                </c:pt>
                <c:pt idx="106">
                  <c:v>3.85</c:v>
                </c:pt>
                <c:pt idx="107">
                  <c:v>3.85</c:v>
                </c:pt>
                <c:pt idx="108">
                  <c:v>3.85</c:v>
                </c:pt>
                <c:pt idx="109">
                  <c:v>3.85</c:v>
                </c:pt>
                <c:pt idx="110">
                  <c:v>3.85</c:v>
                </c:pt>
                <c:pt idx="111">
                  <c:v>3.85</c:v>
                </c:pt>
                <c:pt idx="112">
                  <c:v>3.85</c:v>
                </c:pt>
                <c:pt idx="113">
                  <c:v>3.85</c:v>
                </c:pt>
                <c:pt idx="114">
                  <c:v>3.85</c:v>
                </c:pt>
                <c:pt idx="115">
                  <c:v>3.85</c:v>
                </c:pt>
                <c:pt idx="116">
                  <c:v>3.85</c:v>
                </c:pt>
                <c:pt idx="117">
                  <c:v>3.85</c:v>
                </c:pt>
                <c:pt idx="118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8CB-49F0-B680-A791C427F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398464"/>
        <c:axId val="88818432"/>
      </c:lineChart>
      <c:catAx>
        <c:axId val="88398464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8818432"/>
        <c:crosses val="autoZero"/>
        <c:auto val="1"/>
        <c:lblAlgn val="ctr"/>
        <c:lblOffset val="100"/>
        <c:noMultiLvlLbl val="0"/>
      </c:catAx>
      <c:valAx>
        <c:axId val="88818432"/>
        <c:scaling>
          <c:orientation val="minMax"/>
          <c:max val="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,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8398464"/>
        <c:crosses val="autoZero"/>
        <c:crossBetween val="between"/>
        <c:majorUnit val="0.5"/>
      </c:valAx>
      <c:spPr>
        <a:noFill/>
        <a:ln w="28575"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38949237005751652"/>
          <c:y val="2.0977919044523119E-2"/>
          <c:w val="0.17780006335909271"/>
          <c:h val="4.19779057468562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 Русский язык 9</a:t>
            </a:r>
            <a:r>
              <a:rPr lang="ru-RU" baseline="0"/>
              <a:t> кл</a:t>
            </a:r>
            <a:endParaRPr lang="ru-RU"/>
          </a:p>
        </c:rich>
      </c:tx>
      <c:layout>
        <c:manualLayout>
          <c:xMode val="edge"/>
          <c:yMode val="edge"/>
          <c:x val="3.1339150571949762E-2"/>
          <c:y val="1.941722211644169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2.064106418876864E-2"/>
          <c:y val="8.6030223818764004E-2"/>
          <c:w val="0.97904941785032162"/>
          <c:h val="0.55899988247737709"/>
        </c:manualLayout>
      </c:layout>
      <c:lineChart>
        <c:grouping val="standard"/>
        <c:varyColors val="0"/>
        <c:ser>
          <c:idx val="1"/>
          <c:order val="0"/>
          <c:tx>
            <c:v>2024 ср. балл ОУ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'2024 ИТОГИ-4-9-11'!$C$7:$C$125</c:f>
              <c:strCache>
                <c:ptCount val="119"/>
                <c:pt idx="0">
                  <c:v>По городу Красноярску</c:v>
                </c:pt>
                <c:pt idx="1">
                  <c:v>ЖЕЛЕЗНОДОРОЖНЫЙ РАЙОН</c:v>
                </c:pt>
                <c:pt idx="2">
                  <c:v>МБОУ Прогимназия  № 131</c:v>
                </c:pt>
                <c:pt idx="3">
                  <c:v>МАОУ Гимназия № 8</c:v>
                </c:pt>
                <c:pt idx="4">
                  <c:v>МАОУ Гимназия №  9</c:v>
                </c:pt>
                <c:pt idx="5">
                  <c:v>МАОУ Лицей № 7</c:v>
                </c:pt>
                <c:pt idx="6">
                  <c:v>МАОУ Лицей № 28</c:v>
                </c:pt>
                <c:pt idx="7">
                  <c:v>МАОУ СШ  № 12</c:v>
                </c:pt>
                <c:pt idx="8">
                  <c:v>МАОУ СШ № 19</c:v>
                </c:pt>
                <c:pt idx="9">
                  <c:v>МАОУ СШ № 32</c:v>
                </c:pt>
                <c:pt idx="10">
                  <c:v>МБОУ СШ № 86 </c:v>
                </c:pt>
                <c:pt idx="11">
                  <c:v>КИРОВСКИЙ РАЙОН</c:v>
                </c:pt>
                <c:pt idx="12">
                  <c:v>МАОУ Гимназия № 4</c:v>
                </c:pt>
                <c:pt idx="13">
                  <c:v>МАОУ Гимназия № 6</c:v>
                </c:pt>
                <c:pt idx="14">
                  <c:v>МАОУ Гимназия № 10</c:v>
                </c:pt>
                <c:pt idx="15">
                  <c:v>МАОУ Лицей № 6 "Перспектива"</c:v>
                </c:pt>
                <c:pt idx="16">
                  <c:v>МАОУ Лицей № 11</c:v>
                </c:pt>
                <c:pt idx="17">
                  <c:v>МАОУ СШ № 8 "Созидание"</c:v>
                </c:pt>
                <c:pt idx="18">
                  <c:v>МАОУ СШ № 46</c:v>
                </c:pt>
                <c:pt idx="19">
                  <c:v>МАОУ СШ № 55</c:v>
                </c:pt>
                <c:pt idx="20">
                  <c:v>МАОУ СШ № 63</c:v>
                </c:pt>
                <c:pt idx="21">
                  <c:v>МАОУ СШ № 81</c:v>
                </c:pt>
                <c:pt idx="22">
                  <c:v>МАОУ СШ № 90</c:v>
                </c:pt>
                <c:pt idx="23">
                  <c:v>МАОУ СШ № 135</c:v>
                </c:pt>
                <c:pt idx="24">
                  <c:v>ЛЕНИНСКИЙ РАЙОН</c:v>
                </c:pt>
                <c:pt idx="25">
                  <c:v>МБОУ Гимназия № 7</c:v>
                </c:pt>
                <c:pt idx="26">
                  <c:v>МАОУ Гимназия № 11 </c:v>
                </c:pt>
                <c:pt idx="27">
                  <c:v>МАОУ Гимназия № 15</c:v>
                </c:pt>
                <c:pt idx="28">
                  <c:v>МАОУ Лицей № 3</c:v>
                </c:pt>
                <c:pt idx="29">
                  <c:v>МАОУ Лицей № 12</c:v>
                </c:pt>
                <c:pt idx="30">
                  <c:v>МБОУ СШ № 13</c:v>
                </c:pt>
                <c:pt idx="31">
                  <c:v>МАОУ СШ № 16</c:v>
                </c:pt>
                <c:pt idx="32">
                  <c:v>МБОУ СШ № 31</c:v>
                </c:pt>
                <c:pt idx="33">
                  <c:v>МБОУ СШ № 44</c:v>
                </c:pt>
                <c:pt idx="34">
                  <c:v>МАОУ СШ № 50</c:v>
                </c:pt>
                <c:pt idx="35">
                  <c:v>МАОУ СШ № 53</c:v>
                </c:pt>
                <c:pt idx="36">
                  <c:v>МБОУ СШ № 64</c:v>
                </c:pt>
                <c:pt idx="37">
                  <c:v>МАОУ СШ № 65</c:v>
                </c:pt>
                <c:pt idx="38">
                  <c:v>МБОУ СШ № 79</c:v>
                </c:pt>
                <c:pt idx="39">
                  <c:v>МАОУ СШ № 89</c:v>
                </c:pt>
                <c:pt idx="40">
                  <c:v>МБОУ СШ № 94</c:v>
                </c:pt>
                <c:pt idx="41">
                  <c:v>МАОУ СШ № 148</c:v>
                </c:pt>
                <c:pt idx="42">
                  <c:v>ОКТЯБРЬСКИЙ РАЙОН</c:v>
                </c:pt>
                <c:pt idx="43">
                  <c:v>МАОУ «КУГ № 1 – Универс»</c:v>
                </c:pt>
                <c:pt idx="44">
                  <c:v>МБОУ Гимназия № 3</c:v>
                </c:pt>
                <c:pt idx="45">
                  <c:v>МАОУ Гимназия № 13 "Академ"</c:v>
                </c:pt>
                <c:pt idx="46">
                  <c:v>МАОУ Лицей № 1</c:v>
                </c:pt>
                <c:pt idx="47">
                  <c:v>МБОУ Лицей № 8</c:v>
                </c:pt>
                <c:pt idx="48">
                  <c:v>МБОУ Лицей № 10</c:v>
                </c:pt>
                <c:pt idx="49">
                  <c:v>МАОУ Школа-интернат № 1</c:v>
                </c:pt>
                <c:pt idx="50">
                  <c:v>МАОУ СШ № 3</c:v>
                </c:pt>
                <c:pt idx="51">
                  <c:v>МБОУ СШ № 21</c:v>
                </c:pt>
                <c:pt idx="52">
                  <c:v>МБОУ СШ № 30</c:v>
                </c:pt>
                <c:pt idx="53">
                  <c:v>МБОУ СШ № 36</c:v>
                </c:pt>
                <c:pt idx="54">
                  <c:v>МБОУ СШ № 39</c:v>
                </c:pt>
                <c:pt idx="55">
                  <c:v>МАОУ СШ № 72 </c:v>
                </c:pt>
                <c:pt idx="56">
                  <c:v>МБОУ СШ № 73</c:v>
                </c:pt>
                <c:pt idx="57">
                  <c:v>МАОУ СШ № 82</c:v>
                </c:pt>
                <c:pt idx="58">
                  <c:v>МБОУ СШ № 84</c:v>
                </c:pt>
                <c:pt idx="59">
                  <c:v>МБОУ СШ № 95</c:v>
                </c:pt>
                <c:pt idx="60">
                  <c:v>МБОУ СШ № 99</c:v>
                </c:pt>
                <c:pt idx="61">
                  <c:v>МБОУ СШ № 133</c:v>
                </c:pt>
                <c:pt idx="62">
                  <c:v>МАОУ СШ № 159</c:v>
                </c:pt>
                <c:pt idx="63">
                  <c:v>СВЕРДЛОВСКИЙ РАЙОН</c:v>
                </c:pt>
                <c:pt idx="64">
                  <c:v>МАОУ Гимназия № 14</c:v>
                </c:pt>
                <c:pt idx="65">
                  <c:v>МАОУ Лицей № 9 "Лидер"</c:v>
                </c:pt>
                <c:pt idx="66">
                  <c:v>МАОУ СШ № 6</c:v>
                </c:pt>
                <c:pt idx="67">
                  <c:v>МАОУ СШ № 17</c:v>
                </c:pt>
                <c:pt idx="68">
                  <c:v>МАОУ СШ № 23</c:v>
                </c:pt>
                <c:pt idx="69">
                  <c:v>МАОУ СШ № 34</c:v>
                </c:pt>
                <c:pt idx="70">
                  <c:v>МАОУ СШ № 42</c:v>
                </c:pt>
                <c:pt idx="71">
                  <c:v>МАОУ СШ № 45</c:v>
                </c:pt>
                <c:pt idx="72">
                  <c:v>МБОУ СШ № 62</c:v>
                </c:pt>
                <c:pt idx="73">
                  <c:v>МАОУ СШ № 76</c:v>
                </c:pt>
                <c:pt idx="74">
                  <c:v>МАОУ СШ № 78</c:v>
                </c:pt>
                <c:pt idx="75">
                  <c:v>МАОУ СШ № 93</c:v>
                </c:pt>
                <c:pt idx="76">
                  <c:v>МАОУ СШ № 137</c:v>
                </c:pt>
                <c:pt idx="77">
                  <c:v>МАОУ СШ № 158 "Грани"</c:v>
                </c:pt>
                <c:pt idx="78">
                  <c:v>СОВЕТСКИЙ РАЙОН</c:v>
                </c:pt>
                <c:pt idx="79">
                  <c:v>МАОУ СШ № 1</c:v>
                </c:pt>
                <c:pt idx="80">
                  <c:v>МБОУ СШ № 2</c:v>
                </c:pt>
                <c:pt idx="81">
                  <c:v>МАОУ СШ № 5</c:v>
                </c:pt>
                <c:pt idx="82">
                  <c:v>МАОУ СШ № 7</c:v>
                </c:pt>
                <c:pt idx="83">
                  <c:v>МАОУ СШ № 18</c:v>
                </c:pt>
                <c:pt idx="84">
                  <c:v>МАОУ СШ № 24</c:v>
                </c:pt>
                <c:pt idx="85">
                  <c:v>МБОУ СШ № 56</c:v>
                </c:pt>
                <c:pt idx="86">
                  <c:v>МАОУ СШ № 66</c:v>
                </c:pt>
                <c:pt idx="87">
                  <c:v>МАОУ СШ № 69</c:v>
                </c:pt>
                <c:pt idx="88">
                  <c:v>МАОУ СШ № 85</c:v>
                </c:pt>
                <c:pt idx="89">
                  <c:v>МАОУ СШ № 91</c:v>
                </c:pt>
                <c:pt idx="90">
                  <c:v>МАОУ СШ № 98</c:v>
                </c:pt>
                <c:pt idx="91">
                  <c:v>МАОУ СШ № 108</c:v>
                </c:pt>
                <c:pt idx="92">
                  <c:v>МАОУ СШ № 115</c:v>
                </c:pt>
                <c:pt idx="93">
                  <c:v>МАОУ СШ № 121</c:v>
                </c:pt>
                <c:pt idx="94">
                  <c:v>МАОУ СШ № 129</c:v>
                </c:pt>
                <c:pt idx="95">
                  <c:v>МАОУ СШ № 134</c:v>
                </c:pt>
                <c:pt idx="96">
                  <c:v>МАОУ СШ № 139</c:v>
                </c:pt>
                <c:pt idx="97">
                  <c:v>МАОУ СШ № 141</c:v>
                </c:pt>
                <c:pt idx="98">
                  <c:v>МАОУ СШ № 143</c:v>
                </c:pt>
                <c:pt idx="99">
                  <c:v>МАОУ СШ № 144</c:v>
                </c:pt>
                <c:pt idx="100">
                  <c:v>МАОУ СШ № 145</c:v>
                </c:pt>
                <c:pt idx="101">
                  <c:v>МАОУ СШ № 147</c:v>
                </c:pt>
                <c:pt idx="102">
                  <c:v>МАОУ СШ № 149</c:v>
                </c:pt>
                <c:pt idx="103">
                  <c:v>МАОУ СШ № 150</c:v>
                </c:pt>
                <c:pt idx="104">
                  <c:v>МАОУ СШ № 151</c:v>
                </c:pt>
                <c:pt idx="105">
                  <c:v>МАОУ СШ № 152 </c:v>
                </c:pt>
                <c:pt idx="106">
                  <c:v>МАОУ СШ № 154</c:v>
                </c:pt>
                <c:pt idx="107">
                  <c:v>МАОУ СШ № 156</c:v>
                </c:pt>
                <c:pt idx="108">
                  <c:v>МАОУ СШ № 157</c:v>
                </c:pt>
                <c:pt idx="109">
                  <c:v>ЦЕНТРАЛЬНЫЙ РАЙОН</c:v>
                </c:pt>
                <c:pt idx="110">
                  <c:v>МАОУ Гимназия № 2</c:v>
                </c:pt>
                <c:pt idx="111">
                  <c:v>МБОУ  Гимназия № 16</c:v>
                </c:pt>
                <c:pt idx="112">
                  <c:v>МБОУ Лицей № 2</c:v>
                </c:pt>
                <c:pt idx="113">
                  <c:v>МБОУ СШ № 4</c:v>
                </c:pt>
                <c:pt idx="114">
                  <c:v>МБОУ СШ № 10 </c:v>
                </c:pt>
                <c:pt idx="115">
                  <c:v>МБОУ СШ № 27</c:v>
                </c:pt>
                <c:pt idx="116">
                  <c:v>МБОУ СШ № 51</c:v>
                </c:pt>
                <c:pt idx="117">
                  <c:v>МАОУ СШ "Комплекс Покровский"</c:v>
                </c:pt>
                <c:pt idx="118">
                  <c:v>МАОУ СШ " 155</c:v>
                </c:pt>
              </c:strCache>
            </c:strRef>
          </c:cat>
          <c:val>
            <c:numRef>
              <c:f>'2024 ИТОГИ-4-9-11'!$AC$7:$AC$125</c:f>
              <c:numCache>
                <c:formatCode>0,00</c:formatCode>
                <c:ptCount val="119"/>
                <c:pt idx="0">
                  <c:v>3.7235226749726196</c:v>
                </c:pt>
                <c:pt idx="1">
                  <c:v>3.7613071053954932</c:v>
                </c:pt>
                <c:pt idx="3">
                  <c:v>3.724181818181818</c:v>
                </c:pt>
                <c:pt idx="4">
                  <c:v>3.6153846153846154</c:v>
                </c:pt>
                <c:pt idx="5">
                  <c:v>4.1920903954802258</c:v>
                </c:pt>
                <c:pt idx="6">
                  <c:v>4.2777777777777777</c:v>
                </c:pt>
                <c:pt idx="7">
                  <c:v>3.5731707317073171</c:v>
                </c:pt>
                <c:pt idx="8">
                  <c:v>3.5769230769230771</c:v>
                </c:pt>
                <c:pt idx="9">
                  <c:v>3.5816326530612246</c:v>
                </c:pt>
                <c:pt idx="10">
                  <c:v>3.5492957746478875</c:v>
                </c:pt>
                <c:pt idx="11">
                  <c:v>3.7077437364021422</c:v>
                </c:pt>
                <c:pt idx="12">
                  <c:v>4.1511627906976747</c:v>
                </c:pt>
                <c:pt idx="13">
                  <c:v>3.9215686274509802</c:v>
                </c:pt>
                <c:pt idx="14">
                  <c:v>4.0095238095238095</c:v>
                </c:pt>
                <c:pt idx="15">
                  <c:v>3.903225806451613</c:v>
                </c:pt>
                <c:pt idx="16">
                  <c:v>3.6990291262135924</c:v>
                </c:pt>
                <c:pt idx="17">
                  <c:v>3.6702127659574466</c:v>
                </c:pt>
                <c:pt idx="18">
                  <c:v>3.3647058823529412</c:v>
                </c:pt>
                <c:pt idx="19">
                  <c:v>3.5636363636363635</c:v>
                </c:pt>
                <c:pt idx="20">
                  <c:v>3.3648648648648649</c:v>
                </c:pt>
                <c:pt idx="21">
                  <c:v>3.3913043478260869</c:v>
                </c:pt>
                <c:pt idx="22">
                  <c:v>3.6865671641791047</c:v>
                </c:pt>
                <c:pt idx="23">
                  <c:v>3.7671232876712328</c:v>
                </c:pt>
                <c:pt idx="24">
                  <c:v>3.5089091723539783</c:v>
                </c:pt>
                <c:pt idx="25">
                  <c:v>3.6764705882352939</c:v>
                </c:pt>
                <c:pt idx="26">
                  <c:v>3.8613138686131387</c:v>
                </c:pt>
                <c:pt idx="27">
                  <c:v>3.763157894736842</c:v>
                </c:pt>
                <c:pt idx="28">
                  <c:v>3.7448979591836733</c:v>
                </c:pt>
                <c:pt idx="29">
                  <c:v>3.7247722772277227</c:v>
                </c:pt>
                <c:pt idx="30">
                  <c:v>3.0909090909090908</c:v>
                </c:pt>
                <c:pt idx="31">
                  <c:v>3.4615384615384617</c:v>
                </c:pt>
                <c:pt idx="32">
                  <c:v>3.2898550724637681</c:v>
                </c:pt>
                <c:pt idx="33">
                  <c:v>3.4202898550724639</c:v>
                </c:pt>
                <c:pt idx="34">
                  <c:v>3.2857142857142856</c:v>
                </c:pt>
                <c:pt idx="35">
                  <c:v>3.3630573248407645</c:v>
                </c:pt>
                <c:pt idx="36">
                  <c:v>3.7264150943396226</c:v>
                </c:pt>
                <c:pt idx="37">
                  <c:v>3.3301886792452828</c:v>
                </c:pt>
                <c:pt idx="38">
                  <c:v>3.358490566037736</c:v>
                </c:pt>
                <c:pt idx="39">
                  <c:v>3.5657894736842106</c:v>
                </c:pt>
                <c:pt idx="40">
                  <c:v>3.5294117647058822</c:v>
                </c:pt>
                <c:pt idx="41">
                  <c:v>3.4591836734693877</c:v>
                </c:pt>
                <c:pt idx="42">
                  <c:v>3.6942908352358166</c:v>
                </c:pt>
                <c:pt idx="43">
                  <c:v>3.9095744680851063</c:v>
                </c:pt>
                <c:pt idx="44">
                  <c:v>4.0545454545454547</c:v>
                </c:pt>
                <c:pt idx="45">
                  <c:v>3.8546511627906979</c:v>
                </c:pt>
                <c:pt idx="46">
                  <c:v>3.7782608695652176</c:v>
                </c:pt>
                <c:pt idx="47">
                  <c:v>3.806451612903226</c:v>
                </c:pt>
                <c:pt idx="48">
                  <c:v>3.831168831168831</c:v>
                </c:pt>
                <c:pt idx="49">
                  <c:v>4.0199999999999996</c:v>
                </c:pt>
                <c:pt idx="50">
                  <c:v>3.6767676767676769</c:v>
                </c:pt>
                <c:pt idx="51">
                  <c:v>3.4693877551020407</c:v>
                </c:pt>
                <c:pt idx="52">
                  <c:v>3.4333333333333331</c:v>
                </c:pt>
                <c:pt idx="53">
                  <c:v>3.3333333333333335</c:v>
                </c:pt>
                <c:pt idx="54">
                  <c:v>3.5476190476190474</c:v>
                </c:pt>
                <c:pt idx="55">
                  <c:v>3.6162790697674421</c:v>
                </c:pt>
                <c:pt idx="56">
                  <c:v>3.6086956521739131</c:v>
                </c:pt>
                <c:pt idx="57">
                  <c:v>3.7536231884057969</c:v>
                </c:pt>
                <c:pt idx="58">
                  <c:v>3.3417721518987342</c:v>
                </c:pt>
                <c:pt idx="59">
                  <c:v>3.6712328767123288</c:v>
                </c:pt>
                <c:pt idx="60">
                  <c:v>3.9223300970873787</c:v>
                </c:pt>
                <c:pt idx="61">
                  <c:v>3.8</c:v>
                </c:pt>
                <c:pt idx="62">
                  <c:v>3.4567901234567899</c:v>
                </c:pt>
                <c:pt idx="63">
                  <c:v>3.9350369896485264</c:v>
                </c:pt>
                <c:pt idx="64">
                  <c:v>4.1836734693877551</c:v>
                </c:pt>
                <c:pt idx="65">
                  <c:v>4.058252427184466</c:v>
                </c:pt>
                <c:pt idx="66">
                  <c:v>4</c:v>
                </c:pt>
                <c:pt idx="67">
                  <c:v>3.7027027027027026</c:v>
                </c:pt>
                <c:pt idx="68">
                  <c:v>4.2105263157894735</c:v>
                </c:pt>
                <c:pt idx="69">
                  <c:v>3.9411764705882355</c:v>
                </c:pt>
                <c:pt idx="70">
                  <c:v>3.893939393939394</c:v>
                </c:pt>
                <c:pt idx="71">
                  <c:v>3.6818181818181817</c:v>
                </c:pt>
                <c:pt idx="72">
                  <c:v>3.7142857142857144</c:v>
                </c:pt>
                <c:pt idx="73">
                  <c:v>3.9802955665024631</c:v>
                </c:pt>
                <c:pt idx="74">
                  <c:v>3.5609756097560976</c:v>
                </c:pt>
                <c:pt idx="75">
                  <c:v>4.1724137931034484</c:v>
                </c:pt>
                <c:pt idx="76">
                  <c:v>4.1829268292682924</c:v>
                </c:pt>
                <c:pt idx="77">
                  <c:v>3.8075313807531379</c:v>
                </c:pt>
                <c:pt idx="78">
                  <c:v>3.725055826491571</c:v>
                </c:pt>
                <c:pt idx="79">
                  <c:v>3.7333333333333334</c:v>
                </c:pt>
                <c:pt idx="80">
                  <c:v>3.5303030303030303</c:v>
                </c:pt>
                <c:pt idx="81">
                  <c:v>3.66</c:v>
                </c:pt>
                <c:pt idx="82">
                  <c:v>3.762295081967213</c:v>
                </c:pt>
                <c:pt idx="83">
                  <c:v>3.7971014492753623</c:v>
                </c:pt>
                <c:pt idx="84">
                  <c:v>3.75</c:v>
                </c:pt>
                <c:pt idx="85">
                  <c:v>3.78</c:v>
                </c:pt>
                <c:pt idx="86">
                  <c:v>3.607843137254902</c:v>
                </c:pt>
                <c:pt idx="87">
                  <c:v>3.7105263157894739</c:v>
                </c:pt>
                <c:pt idx="88">
                  <c:v>3.514018691588785</c:v>
                </c:pt>
                <c:pt idx="89">
                  <c:v>3.5473684210526315</c:v>
                </c:pt>
                <c:pt idx="90">
                  <c:v>3.8095238095238093</c:v>
                </c:pt>
                <c:pt idx="91">
                  <c:v>3.5933333333333333</c:v>
                </c:pt>
                <c:pt idx="92">
                  <c:v>3.7249302325581395</c:v>
                </c:pt>
                <c:pt idx="93">
                  <c:v>3.5249999999999999</c:v>
                </c:pt>
                <c:pt idx="94">
                  <c:v>3.3333333333333335</c:v>
                </c:pt>
                <c:pt idx="95">
                  <c:v>3.3776223776223775</c:v>
                </c:pt>
                <c:pt idx="96">
                  <c:v>3.4594594594594597</c:v>
                </c:pt>
                <c:pt idx="97">
                  <c:v>3.8039215686274508</c:v>
                </c:pt>
                <c:pt idx="98">
                  <c:v>3.7672413793103448</c:v>
                </c:pt>
                <c:pt idx="99">
                  <c:v>4.0283018867924527</c:v>
                </c:pt>
                <c:pt idx="100">
                  <c:v>3.7771084337349397</c:v>
                </c:pt>
                <c:pt idx="101">
                  <c:v>3.7328244274809159</c:v>
                </c:pt>
                <c:pt idx="102">
                  <c:v>3.9385245901639343</c:v>
                </c:pt>
                <c:pt idx="103">
                  <c:v>3.8987854251012144</c:v>
                </c:pt>
                <c:pt idx="104">
                  <c:v>4.1038961038961039</c:v>
                </c:pt>
                <c:pt idx="105">
                  <c:v>3.9460784313725492</c:v>
                </c:pt>
                <c:pt idx="106">
                  <c:v>4.0888888888888886</c:v>
                </c:pt>
                <c:pt idx="107">
                  <c:v>3.6045454545454545</c:v>
                </c:pt>
                <c:pt idx="108">
                  <c:v>3.7245354330708662</c:v>
                </c:pt>
                <c:pt idx="109">
                  <c:v>3.8606308942005239</c:v>
                </c:pt>
                <c:pt idx="110">
                  <c:v>4.3069306930693072</c:v>
                </c:pt>
                <c:pt idx="111">
                  <c:v>4.2168674698795181</c:v>
                </c:pt>
                <c:pt idx="112">
                  <c:v>4.25</c:v>
                </c:pt>
                <c:pt idx="113">
                  <c:v>3.6923076923076925</c:v>
                </c:pt>
                <c:pt idx="114">
                  <c:v>4.216981132075472</c:v>
                </c:pt>
                <c:pt idx="115">
                  <c:v>3.3095238095238093</c:v>
                </c:pt>
                <c:pt idx="116">
                  <c:v>3.2926829268292681</c:v>
                </c:pt>
                <c:pt idx="117">
                  <c:v>3.6906474820143886</c:v>
                </c:pt>
                <c:pt idx="118">
                  <c:v>3.7697368421052633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8CB-49F0-B680-A791C427F8FA}"/>
            </c:ext>
          </c:extLst>
        </c:ser>
        <c:ser>
          <c:idx val="0"/>
          <c:order val="1"/>
          <c:tx>
            <c:v>2024 ср. балл по городу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marker>
          <c:cat>
            <c:strRef>
              <c:f>'2024 ИТОГИ-4-9-11'!$C$7:$C$125</c:f>
              <c:strCache>
                <c:ptCount val="119"/>
                <c:pt idx="0">
                  <c:v>По городу Красноярску</c:v>
                </c:pt>
                <c:pt idx="1">
                  <c:v>ЖЕЛЕЗНОДОРОЖНЫЙ РАЙОН</c:v>
                </c:pt>
                <c:pt idx="2">
                  <c:v>МБОУ Прогимназия  № 131</c:v>
                </c:pt>
                <c:pt idx="3">
                  <c:v>МАОУ Гимназия № 8</c:v>
                </c:pt>
                <c:pt idx="4">
                  <c:v>МАОУ Гимназия №  9</c:v>
                </c:pt>
                <c:pt idx="5">
                  <c:v>МАОУ Лицей № 7</c:v>
                </c:pt>
                <c:pt idx="6">
                  <c:v>МАОУ Лицей № 28</c:v>
                </c:pt>
                <c:pt idx="7">
                  <c:v>МАОУ СШ  № 12</c:v>
                </c:pt>
                <c:pt idx="8">
                  <c:v>МАОУ СШ № 19</c:v>
                </c:pt>
                <c:pt idx="9">
                  <c:v>МАОУ СШ № 32</c:v>
                </c:pt>
                <c:pt idx="10">
                  <c:v>МБОУ СШ № 86 </c:v>
                </c:pt>
                <c:pt idx="11">
                  <c:v>КИРОВСКИЙ РАЙОН</c:v>
                </c:pt>
                <c:pt idx="12">
                  <c:v>МАОУ Гимназия № 4</c:v>
                </c:pt>
                <c:pt idx="13">
                  <c:v>МАОУ Гимназия № 6</c:v>
                </c:pt>
                <c:pt idx="14">
                  <c:v>МАОУ Гимназия № 10</c:v>
                </c:pt>
                <c:pt idx="15">
                  <c:v>МАОУ Лицей № 6 "Перспектива"</c:v>
                </c:pt>
                <c:pt idx="16">
                  <c:v>МАОУ Лицей № 11</c:v>
                </c:pt>
                <c:pt idx="17">
                  <c:v>МАОУ СШ № 8 "Созидание"</c:v>
                </c:pt>
                <c:pt idx="18">
                  <c:v>МАОУ СШ № 46</c:v>
                </c:pt>
                <c:pt idx="19">
                  <c:v>МАОУ СШ № 55</c:v>
                </c:pt>
                <c:pt idx="20">
                  <c:v>МАОУ СШ № 63</c:v>
                </c:pt>
                <c:pt idx="21">
                  <c:v>МАОУ СШ № 81</c:v>
                </c:pt>
                <c:pt idx="22">
                  <c:v>МАОУ СШ № 90</c:v>
                </c:pt>
                <c:pt idx="23">
                  <c:v>МАОУ СШ № 135</c:v>
                </c:pt>
                <c:pt idx="24">
                  <c:v>ЛЕНИНСКИЙ РАЙОН</c:v>
                </c:pt>
                <c:pt idx="25">
                  <c:v>МБОУ Гимназия № 7</c:v>
                </c:pt>
                <c:pt idx="26">
                  <c:v>МАОУ Гимназия № 11 </c:v>
                </c:pt>
                <c:pt idx="27">
                  <c:v>МАОУ Гимназия № 15</c:v>
                </c:pt>
                <c:pt idx="28">
                  <c:v>МАОУ Лицей № 3</c:v>
                </c:pt>
                <c:pt idx="29">
                  <c:v>МАОУ Лицей № 12</c:v>
                </c:pt>
                <c:pt idx="30">
                  <c:v>МБОУ СШ № 13</c:v>
                </c:pt>
                <c:pt idx="31">
                  <c:v>МАОУ СШ № 16</c:v>
                </c:pt>
                <c:pt idx="32">
                  <c:v>МБОУ СШ № 31</c:v>
                </c:pt>
                <c:pt idx="33">
                  <c:v>МБОУ СШ № 44</c:v>
                </c:pt>
                <c:pt idx="34">
                  <c:v>МАОУ СШ № 50</c:v>
                </c:pt>
                <c:pt idx="35">
                  <c:v>МАОУ СШ № 53</c:v>
                </c:pt>
                <c:pt idx="36">
                  <c:v>МБОУ СШ № 64</c:v>
                </c:pt>
                <c:pt idx="37">
                  <c:v>МАОУ СШ № 65</c:v>
                </c:pt>
                <c:pt idx="38">
                  <c:v>МБОУ СШ № 79</c:v>
                </c:pt>
                <c:pt idx="39">
                  <c:v>МАОУ СШ № 89</c:v>
                </c:pt>
                <c:pt idx="40">
                  <c:v>МБОУ СШ № 94</c:v>
                </c:pt>
                <c:pt idx="41">
                  <c:v>МАОУ СШ № 148</c:v>
                </c:pt>
                <c:pt idx="42">
                  <c:v>ОКТЯБРЬСКИЙ РАЙОН</c:v>
                </c:pt>
                <c:pt idx="43">
                  <c:v>МАОУ «КУГ № 1 – Универс»</c:v>
                </c:pt>
                <c:pt idx="44">
                  <c:v>МБОУ Гимназия № 3</c:v>
                </c:pt>
                <c:pt idx="45">
                  <c:v>МАОУ Гимназия № 13 "Академ"</c:v>
                </c:pt>
                <c:pt idx="46">
                  <c:v>МАОУ Лицей № 1</c:v>
                </c:pt>
                <c:pt idx="47">
                  <c:v>МБОУ Лицей № 8</c:v>
                </c:pt>
                <c:pt idx="48">
                  <c:v>МБОУ Лицей № 10</c:v>
                </c:pt>
                <c:pt idx="49">
                  <c:v>МАОУ Школа-интернат № 1</c:v>
                </c:pt>
                <c:pt idx="50">
                  <c:v>МАОУ СШ № 3</c:v>
                </c:pt>
                <c:pt idx="51">
                  <c:v>МБОУ СШ № 21</c:v>
                </c:pt>
                <c:pt idx="52">
                  <c:v>МБОУ СШ № 30</c:v>
                </c:pt>
                <c:pt idx="53">
                  <c:v>МБОУ СШ № 36</c:v>
                </c:pt>
                <c:pt idx="54">
                  <c:v>МБОУ СШ № 39</c:v>
                </c:pt>
                <c:pt idx="55">
                  <c:v>МАОУ СШ № 72 </c:v>
                </c:pt>
                <c:pt idx="56">
                  <c:v>МБОУ СШ № 73</c:v>
                </c:pt>
                <c:pt idx="57">
                  <c:v>МАОУ СШ № 82</c:v>
                </c:pt>
                <c:pt idx="58">
                  <c:v>МБОУ СШ № 84</c:v>
                </c:pt>
                <c:pt idx="59">
                  <c:v>МБОУ СШ № 95</c:v>
                </c:pt>
                <c:pt idx="60">
                  <c:v>МБОУ СШ № 99</c:v>
                </c:pt>
                <c:pt idx="61">
                  <c:v>МБОУ СШ № 133</c:v>
                </c:pt>
                <c:pt idx="62">
                  <c:v>МАОУ СШ № 159</c:v>
                </c:pt>
                <c:pt idx="63">
                  <c:v>СВЕРДЛОВСКИЙ РАЙОН</c:v>
                </c:pt>
                <c:pt idx="64">
                  <c:v>МАОУ Гимназия № 14</c:v>
                </c:pt>
                <c:pt idx="65">
                  <c:v>МАОУ Лицей № 9 "Лидер"</c:v>
                </c:pt>
                <c:pt idx="66">
                  <c:v>МАОУ СШ № 6</c:v>
                </c:pt>
                <c:pt idx="67">
                  <c:v>МАОУ СШ № 17</c:v>
                </c:pt>
                <c:pt idx="68">
                  <c:v>МАОУ СШ № 23</c:v>
                </c:pt>
                <c:pt idx="69">
                  <c:v>МАОУ СШ № 34</c:v>
                </c:pt>
                <c:pt idx="70">
                  <c:v>МАОУ СШ № 42</c:v>
                </c:pt>
                <c:pt idx="71">
                  <c:v>МАОУ СШ № 45</c:v>
                </c:pt>
                <c:pt idx="72">
                  <c:v>МБОУ СШ № 62</c:v>
                </c:pt>
                <c:pt idx="73">
                  <c:v>МАОУ СШ № 76</c:v>
                </c:pt>
                <c:pt idx="74">
                  <c:v>МАОУ СШ № 78</c:v>
                </c:pt>
                <c:pt idx="75">
                  <c:v>МАОУ СШ № 93</c:v>
                </c:pt>
                <c:pt idx="76">
                  <c:v>МАОУ СШ № 137</c:v>
                </c:pt>
                <c:pt idx="77">
                  <c:v>МАОУ СШ № 158 "Грани"</c:v>
                </c:pt>
                <c:pt idx="78">
                  <c:v>СОВЕТСКИЙ РАЙОН</c:v>
                </c:pt>
                <c:pt idx="79">
                  <c:v>МАОУ СШ № 1</c:v>
                </c:pt>
                <c:pt idx="80">
                  <c:v>МБОУ СШ № 2</c:v>
                </c:pt>
                <c:pt idx="81">
                  <c:v>МАОУ СШ № 5</c:v>
                </c:pt>
                <c:pt idx="82">
                  <c:v>МАОУ СШ № 7</c:v>
                </c:pt>
                <c:pt idx="83">
                  <c:v>МАОУ СШ № 18</c:v>
                </c:pt>
                <c:pt idx="84">
                  <c:v>МАОУ СШ № 24</c:v>
                </c:pt>
                <c:pt idx="85">
                  <c:v>МБОУ СШ № 56</c:v>
                </c:pt>
                <c:pt idx="86">
                  <c:v>МАОУ СШ № 66</c:v>
                </c:pt>
                <c:pt idx="87">
                  <c:v>МАОУ СШ № 69</c:v>
                </c:pt>
                <c:pt idx="88">
                  <c:v>МАОУ СШ № 85</c:v>
                </c:pt>
                <c:pt idx="89">
                  <c:v>МАОУ СШ № 91</c:v>
                </c:pt>
                <c:pt idx="90">
                  <c:v>МАОУ СШ № 98</c:v>
                </c:pt>
                <c:pt idx="91">
                  <c:v>МАОУ СШ № 108</c:v>
                </c:pt>
                <c:pt idx="92">
                  <c:v>МАОУ СШ № 115</c:v>
                </c:pt>
                <c:pt idx="93">
                  <c:v>МАОУ СШ № 121</c:v>
                </c:pt>
                <c:pt idx="94">
                  <c:v>МАОУ СШ № 129</c:v>
                </c:pt>
                <c:pt idx="95">
                  <c:v>МАОУ СШ № 134</c:v>
                </c:pt>
                <c:pt idx="96">
                  <c:v>МАОУ СШ № 139</c:v>
                </c:pt>
                <c:pt idx="97">
                  <c:v>МАОУ СШ № 141</c:v>
                </c:pt>
                <c:pt idx="98">
                  <c:v>МАОУ СШ № 143</c:v>
                </c:pt>
                <c:pt idx="99">
                  <c:v>МАОУ СШ № 144</c:v>
                </c:pt>
                <c:pt idx="100">
                  <c:v>МАОУ СШ № 145</c:v>
                </c:pt>
                <c:pt idx="101">
                  <c:v>МАОУ СШ № 147</c:v>
                </c:pt>
                <c:pt idx="102">
                  <c:v>МАОУ СШ № 149</c:v>
                </c:pt>
                <c:pt idx="103">
                  <c:v>МАОУ СШ № 150</c:v>
                </c:pt>
                <c:pt idx="104">
                  <c:v>МАОУ СШ № 151</c:v>
                </c:pt>
                <c:pt idx="105">
                  <c:v>МАОУ СШ № 152 </c:v>
                </c:pt>
                <c:pt idx="106">
                  <c:v>МАОУ СШ № 154</c:v>
                </c:pt>
                <c:pt idx="107">
                  <c:v>МАОУ СШ № 156</c:v>
                </c:pt>
                <c:pt idx="108">
                  <c:v>МАОУ СШ № 157</c:v>
                </c:pt>
                <c:pt idx="109">
                  <c:v>ЦЕНТРАЛЬНЫЙ РАЙОН</c:v>
                </c:pt>
                <c:pt idx="110">
                  <c:v>МАОУ Гимназия № 2</c:v>
                </c:pt>
                <c:pt idx="111">
                  <c:v>МБОУ  Гимназия № 16</c:v>
                </c:pt>
                <c:pt idx="112">
                  <c:v>МБОУ Лицей № 2</c:v>
                </c:pt>
                <c:pt idx="113">
                  <c:v>МБОУ СШ № 4</c:v>
                </c:pt>
                <c:pt idx="114">
                  <c:v>МБОУ СШ № 10 </c:v>
                </c:pt>
                <c:pt idx="115">
                  <c:v>МБОУ СШ № 27</c:v>
                </c:pt>
                <c:pt idx="116">
                  <c:v>МБОУ СШ № 51</c:v>
                </c:pt>
                <c:pt idx="117">
                  <c:v>МАОУ СШ "Комплекс Покровский"</c:v>
                </c:pt>
                <c:pt idx="118">
                  <c:v>МАОУ СШ " 155</c:v>
                </c:pt>
              </c:strCache>
            </c:strRef>
          </c:cat>
          <c:val>
            <c:numRef>
              <c:f>'2024 ИТОГИ-4-9-11'!$AD$7:$AD$125</c:f>
              <c:numCache>
                <c:formatCode>0,00</c:formatCode>
                <c:ptCount val="119"/>
                <c:pt idx="0">
                  <c:v>3.76</c:v>
                </c:pt>
                <c:pt idx="1">
                  <c:v>3.76</c:v>
                </c:pt>
                <c:pt idx="2">
                  <c:v>3.76</c:v>
                </c:pt>
                <c:pt idx="3">
                  <c:v>3.76</c:v>
                </c:pt>
                <c:pt idx="4">
                  <c:v>3.76</c:v>
                </c:pt>
                <c:pt idx="5">
                  <c:v>3.76</c:v>
                </c:pt>
                <c:pt idx="6">
                  <c:v>3.76</c:v>
                </c:pt>
                <c:pt idx="7">
                  <c:v>3.76</c:v>
                </c:pt>
                <c:pt idx="8">
                  <c:v>3.76</c:v>
                </c:pt>
                <c:pt idx="9">
                  <c:v>3.76</c:v>
                </c:pt>
                <c:pt idx="10">
                  <c:v>3.76</c:v>
                </c:pt>
                <c:pt idx="11">
                  <c:v>3.76</c:v>
                </c:pt>
                <c:pt idx="12">
                  <c:v>3.76</c:v>
                </c:pt>
                <c:pt idx="13">
                  <c:v>3.76</c:v>
                </c:pt>
                <c:pt idx="14">
                  <c:v>3.76</c:v>
                </c:pt>
                <c:pt idx="15">
                  <c:v>3.76</c:v>
                </c:pt>
                <c:pt idx="16">
                  <c:v>3.76</c:v>
                </c:pt>
                <c:pt idx="17">
                  <c:v>3.76</c:v>
                </c:pt>
                <c:pt idx="18">
                  <c:v>3.76</c:v>
                </c:pt>
                <c:pt idx="19">
                  <c:v>3.76</c:v>
                </c:pt>
                <c:pt idx="20">
                  <c:v>3.76</c:v>
                </c:pt>
                <c:pt idx="21">
                  <c:v>3.76</c:v>
                </c:pt>
                <c:pt idx="22">
                  <c:v>3.76</c:v>
                </c:pt>
                <c:pt idx="23">
                  <c:v>3.76</c:v>
                </c:pt>
                <c:pt idx="24">
                  <c:v>3.76</c:v>
                </c:pt>
                <c:pt idx="25">
                  <c:v>3.76</c:v>
                </c:pt>
                <c:pt idx="26">
                  <c:v>3.76</c:v>
                </c:pt>
                <c:pt idx="27">
                  <c:v>3.76</c:v>
                </c:pt>
                <c:pt idx="28">
                  <c:v>3.76</c:v>
                </c:pt>
                <c:pt idx="29">
                  <c:v>3.76</c:v>
                </c:pt>
                <c:pt idx="30">
                  <c:v>3.76</c:v>
                </c:pt>
                <c:pt idx="31">
                  <c:v>3.76</c:v>
                </c:pt>
                <c:pt idx="32">
                  <c:v>3.76</c:v>
                </c:pt>
                <c:pt idx="33">
                  <c:v>3.76</c:v>
                </c:pt>
                <c:pt idx="34">
                  <c:v>3.76</c:v>
                </c:pt>
                <c:pt idx="35">
                  <c:v>3.76</c:v>
                </c:pt>
                <c:pt idx="36">
                  <c:v>3.76</c:v>
                </c:pt>
                <c:pt idx="37">
                  <c:v>3.76</c:v>
                </c:pt>
                <c:pt idx="38">
                  <c:v>3.76</c:v>
                </c:pt>
                <c:pt idx="39">
                  <c:v>3.76</c:v>
                </c:pt>
                <c:pt idx="40">
                  <c:v>3.76</c:v>
                </c:pt>
                <c:pt idx="41">
                  <c:v>3.76</c:v>
                </c:pt>
                <c:pt idx="42">
                  <c:v>3.76</c:v>
                </c:pt>
                <c:pt idx="43">
                  <c:v>3.76</c:v>
                </c:pt>
                <c:pt idx="44">
                  <c:v>3.76</c:v>
                </c:pt>
                <c:pt idx="45">
                  <c:v>3.76</c:v>
                </c:pt>
                <c:pt idx="46">
                  <c:v>3.76</c:v>
                </c:pt>
                <c:pt idx="47">
                  <c:v>3.76</c:v>
                </c:pt>
                <c:pt idx="48">
                  <c:v>3.76</c:v>
                </c:pt>
                <c:pt idx="49">
                  <c:v>3.76</c:v>
                </c:pt>
                <c:pt idx="50">
                  <c:v>3.76</c:v>
                </c:pt>
                <c:pt idx="51">
                  <c:v>3.76</c:v>
                </c:pt>
                <c:pt idx="52">
                  <c:v>3.76</c:v>
                </c:pt>
                <c:pt idx="53">
                  <c:v>3.76</c:v>
                </c:pt>
                <c:pt idx="54">
                  <c:v>3.76</c:v>
                </c:pt>
                <c:pt idx="55">
                  <c:v>3.76</c:v>
                </c:pt>
                <c:pt idx="56">
                  <c:v>3.76</c:v>
                </c:pt>
                <c:pt idx="57">
                  <c:v>3.76</c:v>
                </c:pt>
                <c:pt idx="58">
                  <c:v>3.76</c:v>
                </c:pt>
                <c:pt idx="59">
                  <c:v>3.76</c:v>
                </c:pt>
                <c:pt idx="60">
                  <c:v>3.76</c:v>
                </c:pt>
                <c:pt idx="61">
                  <c:v>3.76</c:v>
                </c:pt>
                <c:pt idx="62">
                  <c:v>3.76</c:v>
                </c:pt>
                <c:pt idx="63">
                  <c:v>3.76</c:v>
                </c:pt>
                <c:pt idx="64">
                  <c:v>3.76</c:v>
                </c:pt>
                <c:pt idx="65">
                  <c:v>3.76</c:v>
                </c:pt>
                <c:pt idx="66">
                  <c:v>3.76</c:v>
                </c:pt>
                <c:pt idx="67">
                  <c:v>3.76</c:v>
                </c:pt>
                <c:pt idx="68">
                  <c:v>3.76</c:v>
                </c:pt>
                <c:pt idx="69">
                  <c:v>3.76</c:v>
                </c:pt>
                <c:pt idx="70">
                  <c:v>3.76</c:v>
                </c:pt>
                <c:pt idx="71">
                  <c:v>3.76</c:v>
                </c:pt>
                <c:pt idx="72">
                  <c:v>3.76</c:v>
                </c:pt>
                <c:pt idx="73">
                  <c:v>3.76</c:v>
                </c:pt>
                <c:pt idx="74">
                  <c:v>3.76</c:v>
                </c:pt>
                <c:pt idx="75">
                  <c:v>3.76</c:v>
                </c:pt>
                <c:pt idx="76">
                  <c:v>3.76</c:v>
                </c:pt>
                <c:pt idx="77">
                  <c:v>3.76</c:v>
                </c:pt>
                <c:pt idx="78">
                  <c:v>3.76</c:v>
                </c:pt>
                <c:pt idx="79">
                  <c:v>3.76</c:v>
                </c:pt>
                <c:pt idx="80">
                  <c:v>3.76</c:v>
                </c:pt>
                <c:pt idx="81">
                  <c:v>3.76</c:v>
                </c:pt>
                <c:pt idx="82">
                  <c:v>3.76</c:v>
                </c:pt>
                <c:pt idx="83">
                  <c:v>3.76</c:v>
                </c:pt>
                <c:pt idx="84">
                  <c:v>3.76</c:v>
                </c:pt>
                <c:pt idx="85">
                  <c:v>3.76</c:v>
                </c:pt>
                <c:pt idx="86">
                  <c:v>3.76</c:v>
                </c:pt>
                <c:pt idx="87">
                  <c:v>3.76</c:v>
                </c:pt>
                <c:pt idx="88">
                  <c:v>3.76</c:v>
                </c:pt>
                <c:pt idx="89">
                  <c:v>3.76</c:v>
                </c:pt>
                <c:pt idx="90">
                  <c:v>3.76</c:v>
                </c:pt>
                <c:pt idx="91">
                  <c:v>3.76</c:v>
                </c:pt>
                <c:pt idx="92">
                  <c:v>3.76</c:v>
                </c:pt>
                <c:pt idx="93">
                  <c:v>3.76</c:v>
                </c:pt>
                <c:pt idx="94">
                  <c:v>3.76</c:v>
                </c:pt>
                <c:pt idx="95">
                  <c:v>3.76</c:v>
                </c:pt>
                <c:pt idx="96">
                  <c:v>3.76</c:v>
                </c:pt>
                <c:pt idx="97">
                  <c:v>3.76</c:v>
                </c:pt>
                <c:pt idx="98">
                  <c:v>3.76</c:v>
                </c:pt>
                <c:pt idx="99">
                  <c:v>3.76</c:v>
                </c:pt>
                <c:pt idx="100">
                  <c:v>3.76</c:v>
                </c:pt>
                <c:pt idx="101">
                  <c:v>3.76</c:v>
                </c:pt>
                <c:pt idx="102">
                  <c:v>3.76</c:v>
                </c:pt>
                <c:pt idx="103">
                  <c:v>3.76</c:v>
                </c:pt>
                <c:pt idx="104">
                  <c:v>3.76</c:v>
                </c:pt>
                <c:pt idx="105">
                  <c:v>3.76</c:v>
                </c:pt>
                <c:pt idx="106">
                  <c:v>3.76</c:v>
                </c:pt>
                <c:pt idx="107">
                  <c:v>3.76</c:v>
                </c:pt>
                <c:pt idx="108">
                  <c:v>3.76</c:v>
                </c:pt>
                <c:pt idx="109">
                  <c:v>3.76</c:v>
                </c:pt>
                <c:pt idx="110">
                  <c:v>3.76</c:v>
                </c:pt>
                <c:pt idx="111">
                  <c:v>3.76</c:v>
                </c:pt>
                <c:pt idx="112">
                  <c:v>3.76</c:v>
                </c:pt>
                <c:pt idx="113">
                  <c:v>3.76</c:v>
                </c:pt>
                <c:pt idx="114">
                  <c:v>3.76</c:v>
                </c:pt>
                <c:pt idx="115">
                  <c:v>3.76</c:v>
                </c:pt>
                <c:pt idx="116">
                  <c:v>3.76</c:v>
                </c:pt>
                <c:pt idx="117">
                  <c:v>3.76</c:v>
                </c:pt>
                <c:pt idx="118">
                  <c:v>3.76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8CB-49F0-B680-A791C427F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325760"/>
        <c:axId val="90327680"/>
      </c:lineChart>
      <c:catAx>
        <c:axId val="90325760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0327680"/>
        <c:crosses val="autoZero"/>
        <c:auto val="1"/>
        <c:lblAlgn val="ctr"/>
        <c:lblOffset val="100"/>
        <c:noMultiLvlLbl val="0"/>
      </c:catAx>
      <c:valAx>
        <c:axId val="90327680"/>
        <c:scaling>
          <c:orientation val="minMax"/>
          <c:max val="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,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0325760"/>
        <c:crosses val="autoZero"/>
        <c:crossBetween val="between"/>
        <c:majorUnit val="0.5"/>
      </c:valAx>
      <c:spPr>
        <a:noFill/>
        <a:ln w="28575"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38182343090420023"/>
          <c:y val="2.5063638939226286E-2"/>
          <c:w val="0.17780006335909271"/>
          <c:h val="4.19779057468562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 Математика - базовый уровень 11</a:t>
            </a:r>
            <a:r>
              <a:rPr lang="ru-RU" baseline="0"/>
              <a:t> кл</a:t>
            </a:r>
            <a:endParaRPr lang="ru-RU"/>
          </a:p>
        </c:rich>
      </c:tx>
      <c:layout>
        <c:manualLayout>
          <c:xMode val="edge"/>
          <c:yMode val="edge"/>
          <c:x val="6.073462116193868E-2"/>
          <c:y val="1.941726981097059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5764852676271055E-2"/>
          <c:y val="8.9326750061178364E-2"/>
          <c:w val="0.94833947270923202"/>
          <c:h val="0.55653581693513188"/>
        </c:manualLayout>
      </c:layout>
      <c:lineChart>
        <c:grouping val="standard"/>
        <c:varyColors val="0"/>
        <c:ser>
          <c:idx val="1"/>
          <c:order val="0"/>
          <c:tx>
            <c:v>2024 ср. балл ОУ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strRef>
              <c:f>'2024 ИТОГИ-4-9-11'!$C$7:$C$125</c:f>
              <c:strCache>
                <c:ptCount val="119"/>
                <c:pt idx="0">
                  <c:v>По городу Красноярску</c:v>
                </c:pt>
                <c:pt idx="1">
                  <c:v>ЖЕЛЕЗНОДОРОЖНЫЙ РАЙОН</c:v>
                </c:pt>
                <c:pt idx="2">
                  <c:v>МБОУ Прогимназия  № 131</c:v>
                </c:pt>
                <c:pt idx="3">
                  <c:v>МАОУ Гимназия № 8</c:v>
                </c:pt>
                <c:pt idx="4">
                  <c:v>МАОУ Гимназия №  9</c:v>
                </c:pt>
                <c:pt idx="5">
                  <c:v>МАОУ Лицей № 7</c:v>
                </c:pt>
                <c:pt idx="6">
                  <c:v>МАОУ Лицей № 28</c:v>
                </c:pt>
                <c:pt idx="7">
                  <c:v>МАОУ СШ  № 12</c:v>
                </c:pt>
                <c:pt idx="8">
                  <c:v>МАОУ СШ № 19</c:v>
                </c:pt>
                <c:pt idx="9">
                  <c:v>МАОУ СШ № 32</c:v>
                </c:pt>
                <c:pt idx="10">
                  <c:v>МБОУ СШ № 86 </c:v>
                </c:pt>
                <c:pt idx="11">
                  <c:v>КИРОВСКИЙ РАЙОН</c:v>
                </c:pt>
                <c:pt idx="12">
                  <c:v>МАОУ Гимназия № 4</c:v>
                </c:pt>
                <c:pt idx="13">
                  <c:v>МАОУ Гимназия № 6</c:v>
                </c:pt>
                <c:pt idx="14">
                  <c:v>МАОУ Гимназия № 10</c:v>
                </c:pt>
                <c:pt idx="15">
                  <c:v>МАОУ Лицей № 6 "Перспектива"</c:v>
                </c:pt>
                <c:pt idx="16">
                  <c:v>МАОУ Лицей № 11</c:v>
                </c:pt>
                <c:pt idx="17">
                  <c:v>МАОУ СШ № 8 "Созидание"</c:v>
                </c:pt>
                <c:pt idx="18">
                  <c:v>МАОУ СШ № 46</c:v>
                </c:pt>
                <c:pt idx="19">
                  <c:v>МАОУ СШ № 55</c:v>
                </c:pt>
                <c:pt idx="20">
                  <c:v>МАОУ СШ № 63</c:v>
                </c:pt>
                <c:pt idx="21">
                  <c:v>МАОУ СШ № 81</c:v>
                </c:pt>
                <c:pt idx="22">
                  <c:v>МАОУ СШ № 90</c:v>
                </c:pt>
                <c:pt idx="23">
                  <c:v>МАОУ СШ № 135</c:v>
                </c:pt>
                <c:pt idx="24">
                  <c:v>ЛЕНИНСКИЙ РАЙОН</c:v>
                </c:pt>
                <c:pt idx="25">
                  <c:v>МБОУ Гимназия № 7</c:v>
                </c:pt>
                <c:pt idx="26">
                  <c:v>МАОУ Гимназия № 11 </c:v>
                </c:pt>
                <c:pt idx="27">
                  <c:v>МАОУ Гимназия № 15</c:v>
                </c:pt>
                <c:pt idx="28">
                  <c:v>МАОУ Лицей № 3</c:v>
                </c:pt>
                <c:pt idx="29">
                  <c:v>МАОУ Лицей № 12</c:v>
                </c:pt>
                <c:pt idx="30">
                  <c:v>МБОУ СШ № 13</c:v>
                </c:pt>
                <c:pt idx="31">
                  <c:v>МАОУ СШ № 16</c:v>
                </c:pt>
                <c:pt idx="32">
                  <c:v>МБОУ СШ № 31</c:v>
                </c:pt>
                <c:pt idx="33">
                  <c:v>МБОУ СШ № 44</c:v>
                </c:pt>
                <c:pt idx="34">
                  <c:v>МАОУ СШ № 50</c:v>
                </c:pt>
                <c:pt idx="35">
                  <c:v>МАОУ СШ № 53</c:v>
                </c:pt>
                <c:pt idx="36">
                  <c:v>МБОУ СШ № 64</c:v>
                </c:pt>
                <c:pt idx="37">
                  <c:v>МАОУ СШ № 65</c:v>
                </c:pt>
                <c:pt idx="38">
                  <c:v>МБОУ СШ № 79</c:v>
                </c:pt>
                <c:pt idx="39">
                  <c:v>МАОУ СШ № 89</c:v>
                </c:pt>
                <c:pt idx="40">
                  <c:v>МБОУ СШ № 94</c:v>
                </c:pt>
                <c:pt idx="41">
                  <c:v>МАОУ СШ № 148</c:v>
                </c:pt>
                <c:pt idx="42">
                  <c:v>ОКТЯБРЬСКИЙ РАЙОН</c:v>
                </c:pt>
                <c:pt idx="43">
                  <c:v>МАОУ «КУГ № 1 – Универс»</c:v>
                </c:pt>
                <c:pt idx="44">
                  <c:v>МБОУ Гимназия № 3</c:v>
                </c:pt>
                <c:pt idx="45">
                  <c:v>МАОУ Гимназия № 13 "Академ"</c:v>
                </c:pt>
                <c:pt idx="46">
                  <c:v>МАОУ Лицей № 1</c:v>
                </c:pt>
                <c:pt idx="47">
                  <c:v>МБОУ Лицей № 8</c:v>
                </c:pt>
                <c:pt idx="48">
                  <c:v>МБОУ Лицей № 10</c:v>
                </c:pt>
                <c:pt idx="49">
                  <c:v>МАОУ Школа-интернат № 1</c:v>
                </c:pt>
                <c:pt idx="50">
                  <c:v>МАОУ СШ № 3</c:v>
                </c:pt>
                <c:pt idx="51">
                  <c:v>МБОУ СШ № 21</c:v>
                </c:pt>
                <c:pt idx="52">
                  <c:v>МБОУ СШ № 30</c:v>
                </c:pt>
                <c:pt idx="53">
                  <c:v>МБОУ СШ № 36</c:v>
                </c:pt>
                <c:pt idx="54">
                  <c:v>МБОУ СШ № 39</c:v>
                </c:pt>
                <c:pt idx="55">
                  <c:v>МАОУ СШ № 72 </c:v>
                </c:pt>
                <c:pt idx="56">
                  <c:v>МБОУ СШ № 73</c:v>
                </c:pt>
                <c:pt idx="57">
                  <c:v>МАОУ СШ № 82</c:v>
                </c:pt>
                <c:pt idx="58">
                  <c:v>МБОУ СШ № 84</c:v>
                </c:pt>
                <c:pt idx="59">
                  <c:v>МБОУ СШ № 95</c:v>
                </c:pt>
                <c:pt idx="60">
                  <c:v>МБОУ СШ № 99</c:v>
                </c:pt>
                <c:pt idx="61">
                  <c:v>МБОУ СШ № 133</c:v>
                </c:pt>
                <c:pt idx="62">
                  <c:v>МАОУ СШ № 159</c:v>
                </c:pt>
                <c:pt idx="63">
                  <c:v>СВЕРДЛОВСКИЙ РАЙОН</c:v>
                </c:pt>
                <c:pt idx="64">
                  <c:v>МАОУ Гимназия № 14</c:v>
                </c:pt>
                <c:pt idx="65">
                  <c:v>МАОУ Лицей № 9 "Лидер"</c:v>
                </c:pt>
                <c:pt idx="66">
                  <c:v>МАОУ СШ № 6</c:v>
                </c:pt>
                <c:pt idx="67">
                  <c:v>МАОУ СШ № 17</c:v>
                </c:pt>
                <c:pt idx="68">
                  <c:v>МАОУ СШ № 23</c:v>
                </c:pt>
                <c:pt idx="69">
                  <c:v>МАОУ СШ № 34</c:v>
                </c:pt>
                <c:pt idx="70">
                  <c:v>МАОУ СШ № 42</c:v>
                </c:pt>
                <c:pt idx="71">
                  <c:v>МАОУ СШ № 45</c:v>
                </c:pt>
                <c:pt idx="72">
                  <c:v>МБОУ СШ № 62</c:v>
                </c:pt>
                <c:pt idx="73">
                  <c:v>МАОУ СШ № 76</c:v>
                </c:pt>
                <c:pt idx="74">
                  <c:v>МАОУ СШ № 78</c:v>
                </c:pt>
                <c:pt idx="75">
                  <c:v>МАОУ СШ № 93</c:v>
                </c:pt>
                <c:pt idx="76">
                  <c:v>МАОУ СШ № 137</c:v>
                </c:pt>
                <c:pt idx="77">
                  <c:v>МАОУ СШ № 158 "Грани"</c:v>
                </c:pt>
                <c:pt idx="78">
                  <c:v>СОВЕТСКИЙ РАЙОН</c:v>
                </c:pt>
                <c:pt idx="79">
                  <c:v>МАОУ СШ № 1</c:v>
                </c:pt>
                <c:pt idx="80">
                  <c:v>МБОУ СШ № 2</c:v>
                </c:pt>
                <c:pt idx="81">
                  <c:v>МАОУ СШ № 5</c:v>
                </c:pt>
                <c:pt idx="82">
                  <c:v>МАОУ СШ № 7</c:v>
                </c:pt>
                <c:pt idx="83">
                  <c:v>МАОУ СШ № 18</c:v>
                </c:pt>
                <c:pt idx="84">
                  <c:v>МАОУ СШ № 24</c:v>
                </c:pt>
                <c:pt idx="85">
                  <c:v>МБОУ СШ № 56</c:v>
                </c:pt>
                <c:pt idx="86">
                  <c:v>МАОУ СШ № 66</c:v>
                </c:pt>
                <c:pt idx="87">
                  <c:v>МАОУ СШ № 69</c:v>
                </c:pt>
                <c:pt idx="88">
                  <c:v>МАОУ СШ № 85</c:v>
                </c:pt>
                <c:pt idx="89">
                  <c:v>МАОУ СШ № 91</c:v>
                </c:pt>
                <c:pt idx="90">
                  <c:v>МАОУ СШ № 98</c:v>
                </c:pt>
                <c:pt idx="91">
                  <c:v>МАОУ СШ № 108</c:v>
                </c:pt>
                <c:pt idx="92">
                  <c:v>МАОУ СШ № 115</c:v>
                </c:pt>
                <c:pt idx="93">
                  <c:v>МАОУ СШ № 121</c:v>
                </c:pt>
                <c:pt idx="94">
                  <c:v>МАОУ СШ № 129</c:v>
                </c:pt>
                <c:pt idx="95">
                  <c:v>МАОУ СШ № 134</c:v>
                </c:pt>
                <c:pt idx="96">
                  <c:v>МАОУ СШ № 139</c:v>
                </c:pt>
                <c:pt idx="97">
                  <c:v>МАОУ СШ № 141</c:v>
                </c:pt>
                <c:pt idx="98">
                  <c:v>МАОУ СШ № 143</c:v>
                </c:pt>
                <c:pt idx="99">
                  <c:v>МАОУ СШ № 144</c:v>
                </c:pt>
                <c:pt idx="100">
                  <c:v>МАОУ СШ № 145</c:v>
                </c:pt>
                <c:pt idx="101">
                  <c:v>МАОУ СШ № 147</c:v>
                </c:pt>
                <c:pt idx="102">
                  <c:v>МАОУ СШ № 149</c:v>
                </c:pt>
                <c:pt idx="103">
                  <c:v>МАОУ СШ № 150</c:v>
                </c:pt>
                <c:pt idx="104">
                  <c:v>МАОУ СШ № 151</c:v>
                </c:pt>
                <c:pt idx="105">
                  <c:v>МАОУ СШ № 152 </c:v>
                </c:pt>
                <c:pt idx="106">
                  <c:v>МАОУ СШ № 154</c:v>
                </c:pt>
                <c:pt idx="107">
                  <c:v>МАОУ СШ № 156</c:v>
                </c:pt>
                <c:pt idx="108">
                  <c:v>МАОУ СШ № 157</c:v>
                </c:pt>
                <c:pt idx="109">
                  <c:v>ЦЕНТРАЛЬНЫЙ РАЙОН</c:v>
                </c:pt>
                <c:pt idx="110">
                  <c:v>МАОУ Гимназия № 2</c:v>
                </c:pt>
                <c:pt idx="111">
                  <c:v>МБОУ  Гимназия № 16</c:v>
                </c:pt>
                <c:pt idx="112">
                  <c:v>МБОУ Лицей № 2</c:v>
                </c:pt>
                <c:pt idx="113">
                  <c:v>МБОУ СШ № 4</c:v>
                </c:pt>
                <c:pt idx="114">
                  <c:v>МБОУ СШ № 10 </c:v>
                </c:pt>
                <c:pt idx="115">
                  <c:v>МБОУ СШ № 27</c:v>
                </c:pt>
                <c:pt idx="116">
                  <c:v>МБОУ СШ № 51</c:v>
                </c:pt>
                <c:pt idx="117">
                  <c:v>МАОУ СШ "Комплекс Покровский"</c:v>
                </c:pt>
                <c:pt idx="118">
                  <c:v>МАОУ СШ " 155</c:v>
                </c:pt>
              </c:strCache>
            </c:strRef>
          </c:cat>
          <c:val>
            <c:numRef>
              <c:f>'2024 ИТОГИ-4-9-11'!$AJ$7:$AJ$125</c:f>
              <c:numCache>
                <c:formatCode>0,00</c:formatCode>
                <c:ptCount val="119"/>
                <c:pt idx="0">
                  <c:v>3.9764511913995433</c:v>
                </c:pt>
                <c:pt idx="1">
                  <c:v>3.9320087527637013</c:v>
                </c:pt>
                <c:pt idx="3">
                  <c:v>3.975609756097561</c:v>
                </c:pt>
                <c:pt idx="4">
                  <c:v>3.9736842105263159</c:v>
                </c:pt>
                <c:pt idx="5">
                  <c:v>4.4772727272727275</c:v>
                </c:pt>
                <c:pt idx="6">
                  <c:v>3.8</c:v>
                </c:pt>
                <c:pt idx="7">
                  <c:v>3.4285714285714284</c:v>
                </c:pt>
                <c:pt idx="8">
                  <c:v>4.24</c:v>
                </c:pt>
                <c:pt idx="9">
                  <c:v>3.838709677419355</c:v>
                </c:pt>
                <c:pt idx="10">
                  <c:v>3.7222222222222223</c:v>
                </c:pt>
                <c:pt idx="11">
                  <c:v>4.1213784884070925</c:v>
                </c:pt>
                <c:pt idx="12">
                  <c:v>4.1538461538461542</c:v>
                </c:pt>
                <c:pt idx="13">
                  <c:v>4.291666666666667</c:v>
                </c:pt>
                <c:pt idx="14">
                  <c:v>4.3111111111111109</c:v>
                </c:pt>
                <c:pt idx="15">
                  <c:v>4.3157894736842106</c:v>
                </c:pt>
                <c:pt idx="16">
                  <c:v>4.2380952380952381</c:v>
                </c:pt>
                <c:pt idx="17">
                  <c:v>4.0434782608695654</c:v>
                </c:pt>
                <c:pt idx="18">
                  <c:v>3.9090909090909092</c:v>
                </c:pt>
                <c:pt idx="21">
                  <c:v>4.1818181818181817</c:v>
                </c:pt>
                <c:pt idx="22">
                  <c:v>3.88</c:v>
                </c:pt>
                <c:pt idx="23">
                  <c:v>3.8888888888888888</c:v>
                </c:pt>
                <c:pt idx="24">
                  <c:v>3.8389384609605317</c:v>
                </c:pt>
                <c:pt idx="25">
                  <c:v>4.3571428571428568</c:v>
                </c:pt>
                <c:pt idx="26">
                  <c:v>4.208333333333333</c:v>
                </c:pt>
                <c:pt idx="27">
                  <c:v>3.903225806451613</c:v>
                </c:pt>
                <c:pt idx="28">
                  <c:v>4.04</c:v>
                </c:pt>
                <c:pt idx="29">
                  <c:v>4</c:v>
                </c:pt>
                <c:pt idx="30">
                  <c:v>3.2727272727272729</c:v>
                </c:pt>
                <c:pt idx="32">
                  <c:v>3.9166666666666665</c:v>
                </c:pt>
                <c:pt idx="33">
                  <c:v>3.6842105263157894</c:v>
                </c:pt>
                <c:pt idx="35">
                  <c:v>3.7692307692307692</c:v>
                </c:pt>
                <c:pt idx="36">
                  <c:v>4.1111111111111107</c:v>
                </c:pt>
                <c:pt idx="37">
                  <c:v>3.6</c:v>
                </c:pt>
                <c:pt idx="38">
                  <c:v>3.5</c:v>
                </c:pt>
                <c:pt idx="39">
                  <c:v>3.75</c:v>
                </c:pt>
                <c:pt idx="40">
                  <c:v>3.9</c:v>
                </c:pt>
                <c:pt idx="41">
                  <c:v>3.5714285714285716</c:v>
                </c:pt>
                <c:pt idx="42">
                  <c:v>3.9790048502353224</c:v>
                </c:pt>
                <c:pt idx="43">
                  <c:v>4.0757575757575761</c:v>
                </c:pt>
                <c:pt idx="44">
                  <c:v>4.3103448275862073</c:v>
                </c:pt>
                <c:pt idx="45">
                  <c:v>4.1282051282051286</c:v>
                </c:pt>
                <c:pt idx="46">
                  <c:v>4.0634920634920633</c:v>
                </c:pt>
                <c:pt idx="47">
                  <c:v>4.0454545454545459</c:v>
                </c:pt>
                <c:pt idx="48">
                  <c:v>3.75</c:v>
                </c:pt>
                <c:pt idx="49">
                  <c:v>4.333333333333333</c:v>
                </c:pt>
                <c:pt idx="50">
                  <c:v>4.125</c:v>
                </c:pt>
                <c:pt idx="51">
                  <c:v>3.75</c:v>
                </c:pt>
                <c:pt idx="52">
                  <c:v>3.6923076923076925</c:v>
                </c:pt>
                <c:pt idx="53">
                  <c:v>3.6315789473684212</c:v>
                </c:pt>
                <c:pt idx="55">
                  <c:v>4.32</c:v>
                </c:pt>
                <c:pt idx="57">
                  <c:v>4</c:v>
                </c:pt>
                <c:pt idx="58">
                  <c:v>4.166666666666667</c:v>
                </c:pt>
                <c:pt idx="59">
                  <c:v>3.5555555555555554</c:v>
                </c:pt>
                <c:pt idx="60">
                  <c:v>4.1111111111111107</c:v>
                </c:pt>
                <c:pt idx="61">
                  <c:v>4.1515151515151514</c:v>
                </c:pt>
                <c:pt idx="62">
                  <c:v>3.4117647058823528</c:v>
                </c:pt>
                <c:pt idx="63">
                  <c:v>3.9403555021976078</c:v>
                </c:pt>
                <c:pt idx="64">
                  <c:v>3.8148148148148149</c:v>
                </c:pt>
                <c:pt idx="65">
                  <c:v>4.0714285714285712</c:v>
                </c:pt>
                <c:pt idx="66">
                  <c:v>4.1578947368421053</c:v>
                </c:pt>
                <c:pt idx="67">
                  <c:v>3.7857142857142856</c:v>
                </c:pt>
                <c:pt idx="68">
                  <c:v>3.7083333333333335</c:v>
                </c:pt>
                <c:pt idx="69">
                  <c:v>3.7777777777777777</c:v>
                </c:pt>
                <c:pt idx="71">
                  <c:v>4.5</c:v>
                </c:pt>
                <c:pt idx="72">
                  <c:v>3.8181818181818183</c:v>
                </c:pt>
                <c:pt idx="73">
                  <c:v>3.9714285714285715</c:v>
                </c:pt>
                <c:pt idx="74">
                  <c:v>3.4761904761904763</c:v>
                </c:pt>
                <c:pt idx="75">
                  <c:v>3.9047619047619047</c:v>
                </c:pt>
                <c:pt idx="76">
                  <c:v>4.2380952380952381</c:v>
                </c:pt>
                <c:pt idx="77">
                  <c:v>4</c:v>
                </c:pt>
                <c:pt idx="78">
                  <c:v>3.9691919228540944</c:v>
                </c:pt>
                <c:pt idx="79">
                  <c:v>3.7</c:v>
                </c:pt>
                <c:pt idx="80">
                  <c:v>3.3846153846153846</c:v>
                </c:pt>
                <c:pt idx="81">
                  <c:v>3.8333333333333335</c:v>
                </c:pt>
                <c:pt idx="82">
                  <c:v>4.1304347826086953</c:v>
                </c:pt>
                <c:pt idx="83">
                  <c:v>3.9473684210526314</c:v>
                </c:pt>
                <c:pt idx="84">
                  <c:v>3.9</c:v>
                </c:pt>
                <c:pt idx="86">
                  <c:v>3.6923076923076925</c:v>
                </c:pt>
                <c:pt idx="87">
                  <c:v>4.25</c:v>
                </c:pt>
                <c:pt idx="88">
                  <c:v>3.75</c:v>
                </c:pt>
                <c:pt idx="89">
                  <c:v>4.25</c:v>
                </c:pt>
                <c:pt idx="90">
                  <c:v>3.8</c:v>
                </c:pt>
                <c:pt idx="91">
                  <c:v>4.28</c:v>
                </c:pt>
                <c:pt idx="92">
                  <c:v>3.8125</c:v>
                </c:pt>
                <c:pt idx="93">
                  <c:v>3.6</c:v>
                </c:pt>
                <c:pt idx="94">
                  <c:v>3.8823529411764706</c:v>
                </c:pt>
                <c:pt idx="95">
                  <c:v>3.5416666666666665</c:v>
                </c:pt>
                <c:pt idx="96">
                  <c:v>3.8076923076923075</c:v>
                </c:pt>
                <c:pt idx="97">
                  <c:v>3.9375</c:v>
                </c:pt>
                <c:pt idx="98">
                  <c:v>3.953846153846154</c:v>
                </c:pt>
                <c:pt idx="99">
                  <c:v>4.4456521739130439</c:v>
                </c:pt>
                <c:pt idx="100">
                  <c:v>4.0588235294117645</c:v>
                </c:pt>
                <c:pt idx="101">
                  <c:v>3.6296296296296298</c:v>
                </c:pt>
                <c:pt idx="102">
                  <c:v>4.1803278688524594</c:v>
                </c:pt>
                <c:pt idx="103">
                  <c:v>3.9058823529411764</c:v>
                </c:pt>
                <c:pt idx="104">
                  <c:v>4.2405063291139244</c:v>
                </c:pt>
                <c:pt idx="105">
                  <c:v>4.5471698113207548</c:v>
                </c:pt>
                <c:pt idx="106">
                  <c:v>4.161290322580645</c:v>
                </c:pt>
                <c:pt idx="107">
                  <c:v>3.9310344827586206</c:v>
                </c:pt>
                <c:pt idx="108">
                  <c:v>4.5526315789473681</c:v>
                </c:pt>
                <c:pt idx="109">
                  <c:v>4.176795489398998</c:v>
                </c:pt>
                <c:pt idx="110">
                  <c:v>4.3888888888888893</c:v>
                </c:pt>
                <c:pt idx="111">
                  <c:v>4.032258064516129</c:v>
                </c:pt>
                <c:pt idx="112">
                  <c:v>4.3499999999999996</c:v>
                </c:pt>
                <c:pt idx="113">
                  <c:v>4.1578947368421053</c:v>
                </c:pt>
                <c:pt idx="114">
                  <c:v>4.4000000000000004</c:v>
                </c:pt>
                <c:pt idx="115">
                  <c:v>4.1818181818181817</c:v>
                </c:pt>
                <c:pt idx="117">
                  <c:v>4.132075471698113</c:v>
                </c:pt>
                <c:pt idx="118">
                  <c:v>3.7714285714285714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8CB-49F0-B680-A791C427F8FA}"/>
            </c:ext>
          </c:extLst>
        </c:ser>
        <c:ser>
          <c:idx val="0"/>
          <c:order val="1"/>
          <c:tx>
            <c:v>2024 ср. балл по городу</c:v>
          </c:tx>
          <c:spPr>
            <a:ln w="28575" cap="rnd">
              <a:solidFill>
                <a:srgbClr val="FF99CC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99CC"/>
              </a:solidFill>
              <a:ln>
                <a:solidFill>
                  <a:srgbClr val="FF99CC"/>
                </a:solidFill>
              </a:ln>
            </c:spPr>
          </c:marker>
          <c:cat>
            <c:strRef>
              <c:f>'2024 ИТОГИ-4-9-11'!$C$7:$C$125</c:f>
              <c:strCache>
                <c:ptCount val="119"/>
                <c:pt idx="0">
                  <c:v>По городу Красноярску</c:v>
                </c:pt>
                <c:pt idx="1">
                  <c:v>ЖЕЛЕЗНОДОРОЖНЫЙ РАЙОН</c:v>
                </c:pt>
                <c:pt idx="2">
                  <c:v>МБОУ Прогимназия  № 131</c:v>
                </c:pt>
                <c:pt idx="3">
                  <c:v>МАОУ Гимназия № 8</c:v>
                </c:pt>
                <c:pt idx="4">
                  <c:v>МАОУ Гимназия №  9</c:v>
                </c:pt>
                <c:pt idx="5">
                  <c:v>МАОУ Лицей № 7</c:v>
                </c:pt>
                <c:pt idx="6">
                  <c:v>МАОУ Лицей № 28</c:v>
                </c:pt>
                <c:pt idx="7">
                  <c:v>МАОУ СШ  № 12</c:v>
                </c:pt>
                <c:pt idx="8">
                  <c:v>МАОУ СШ № 19</c:v>
                </c:pt>
                <c:pt idx="9">
                  <c:v>МАОУ СШ № 32</c:v>
                </c:pt>
                <c:pt idx="10">
                  <c:v>МБОУ СШ № 86 </c:v>
                </c:pt>
                <c:pt idx="11">
                  <c:v>КИРОВСКИЙ РАЙОН</c:v>
                </c:pt>
                <c:pt idx="12">
                  <c:v>МАОУ Гимназия № 4</c:v>
                </c:pt>
                <c:pt idx="13">
                  <c:v>МАОУ Гимназия № 6</c:v>
                </c:pt>
                <c:pt idx="14">
                  <c:v>МАОУ Гимназия № 10</c:v>
                </c:pt>
                <c:pt idx="15">
                  <c:v>МАОУ Лицей № 6 "Перспектива"</c:v>
                </c:pt>
                <c:pt idx="16">
                  <c:v>МАОУ Лицей № 11</c:v>
                </c:pt>
                <c:pt idx="17">
                  <c:v>МАОУ СШ № 8 "Созидание"</c:v>
                </c:pt>
                <c:pt idx="18">
                  <c:v>МАОУ СШ № 46</c:v>
                </c:pt>
                <c:pt idx="19">
                  <c:v>МАОУ СШ № 55</c:v>
                </c:pt>
                <c:pt idx="20">
                  <c:v>МАОУ СШ № 63</c:v>
                </c:pt>
                <c:pt idx="21">
                  <c:v>МАОУ СШ № 81</c:v>
                </c:pt>
                <c:pt idx="22">
                  <c:v>МАОУ СШ № 90</c:v>
                </c:pt>
                <c:pt idx="23">
                  <c:v>МАОУ СШ № 135</c:v>
                </c:pt>
                <c:pt idx="24">
                  <c:v>ЛЕНИНСКИЙ РАЙОН</c:v>
                </c:pt>
                <c:pt idx="25">
                  <c:v>МБОУ Гимназия № 7</c:v>
                </c:pt>
                <c:pt idx="26">
                  <c:v>МАОУ Гимназия № 11 </c:v>
                </c:pt>
                <c:pt idx="27">
                  <c:v>МАОУ Гимназия № 15</c:v>
                </c:pt>
                <c:pt idx="28">
                  <c:v>МАОУ Лицей № 3</c:v>
                </c:pt>
                <c:pt idx="29">
                  <c:v>МАОУ Лицей № 12</c:v>
                </c:pt>
                <c:pt idx="30">
                  <c:v>МБОУ СШ № 13</c:v>
                </c:pt>
                <c:pt idx="31">
                  <c:v>МАОУ СШ № 16</c:v>
                </c:pt>
                <c:pt idx="32">
                  <c:v>МБОУ СШ № 31</c:v>
                </c:pt>
                <c:pt idx="33">
                  <c:v>МБОУ СШ № 44</c:v>
                </c:pt>
                <c:pt idx="34">
                  <c:v>МАОУ СШ № 50</c:v>
                </c:pt>
                <c:pt idx="35">
                  <c:v>МАОУ СШ № 53</c:v>
                </c:pt>
                <c:pt idx="36">
                  <c:v>МБОУ СШ № 64</c:v>
                </c:pt>
                <c:pt idx="37">
                  <c:v>МАОУ СШ № 65</c:v>
                </c:pt>
                <c:pt idx="38">
                  <c:v>МБОУ СШ № 79</c:v>
                </c:pt>
                <c:pt idx="39">
                  <c:v>МАОУ СШ № 89</c:v>
                </c:pt>
                <c:pt idx="40">
                  <c:v>МБОУ СШ № 94</c:v>
                </c:pt>
                <c:pt idx="41">
                  <c:v>МАОУ СШ № 148</c:v>
                </c:pt>
                <c:pt idx="42">
                  <c:v>ОКТЯБРЬСКИЙ РАЙОН</c:v>
                </c:pt>
                <c:pt idx="43">
                  <c:v>МАОУ «КУГ № 1 – Универс»</c:v>
                </c:pt>
                <c:pt idx="44">
                  <c:v>МБОУ Гимназия № 3</c:v>
                </c:pt>
                <c:pt idx="45">
                  <c:v>МАОУ Гимназия № 13 "Академ"</c:v>
                </c:pt>
                <c:pt idx="46">
                  <c:v>МАОУ Лицей № 1</c:v>
                </c:pt>
                <c:pt idx="47">
                  <c:v>МБОУ Лицей № 8</c:v>
                </c:pt>
                <c:pt idx="48">
                  <c:v>МБОУ Лицей № 10</c:v>
                </c:pt>
                <c:pt idx="49">
                  <c:v>МАОУ Школа-интернат № 1</c:v>
                </c:pt>
                <c:pt idx="50">
                  <c:v>МАОУ СШ № 3</c:v>
                </c:pt>
                <c:pt idx="51">
                  <c:v>МБОУ СШ № 21</c:v>
                </c:pt>
                <c:pt idx="52">
                  <c:v>МБОУ СШ № 30</c:v>
                </c:pt>
                <c:pt idx="53">
                  <c:v>МБОУ СШ № 36</c:v>
                </c:pt>
                <c:pt idx="54">
                  <c:v>МБОУ СШ № 39</c:v>
                </c:pt>
                <c:pt idx="55">
                  <c:v>МАОУ СШ № 72 </c:v>
                </c:pt>
                <c:pt idx="56">
                  <c:v>МБОУ СШ № 73</c:v>
                </c:pt>
                <c:pt idx="57">
                  <c:v>МАОУ СШ № 82</c:v>
                </c:pt>
                <c:pt idx="58">
                  <c:v>МБОУ СШ № 84</c:v>
                </c:pt>
                <c:pt idx="59">
                  <c:v>МБОУ СШ № 95</c:v>
                </c:pt>
                <c:pt idx="60">
                  <c:v>МБОУ СШ № 99</c:v>
                </c:pt>
                <c:pt idx="61">
                  <c:v>МБОУ СШ № 133</c:v>
                </c:pt>
                <c:pt idx="62">
                  <c:v>МАОУ СШ № 159</c:v>
                </c:pt>
                <c:pt idx="63">
                  <c:v>СВЕРДЛОВСКИЙ РАЙОН</c:v>
                </c:pt>
                <c:pt idx="64">
                  <c:v>МАОУ Гимназия № 14</c:v>
                </c:pt>
                <c:pt idx="65">
                  <c:v>МАОУ Лицей № 9 "Лидер"</c:v>
                </c:pt>
                <c:pt idx="66">
                  <c:v>МАОУ СШ № 6</c:v>
                </c:pt>
                <c:pt idx="67">
                  <c:v>МАОУ СШ № 17</c:v>
                </c:pt>
                <c:pt idx="68">
                  <c:v>МАОУ СШ № 23</c:v>
                </c:pt>
                <c:pt idx="69">
                  <c:v>МАОУ СШ № 34</c:v>
                </c:pt>
                <c:pt idx="70">
                  <c:v>МАОУ СШ № 42</c:v>
                </c:pt>
                <c:pt idx="71">
                  <c:v>МАОУ СШ № 45</c:v>
                </c:pt>
                <c:pt idx="72">
                  <c:v>МБОУ СШ № 62</c:v>
                </c:pt>
                <c:pt idx="73">
                  <c:v>МАОУ СШ № 76</c:v>
                </c:pt>
                <c:pt idx="74">
                  <c:v>МАОУ СШ № 78</c:v>
                </c:pt>
                <c:pt idx="75">
                  <c:v>МАОУ СШ № 93</c:v>
                </c:pt>
                <c:pt idx="76">
                  <c:v>МАОУ СШ № 137</c:v>
                </c:pt>
                <c:pt idx="77">
                  <c:v>МАОУ СШ № 158 "Грани"</c:v>
                </c:pt>
                <c:pt idx="78">
                  <c:v>СОВЕТСКИЙ РАЙОН</c:v>
                </c:pt>
                <c:pt idx="79">
                  <c:v>МАОУ СШ № 1</c:v>
                </c:pt>
                <c:pt idx="80">
                  <c:v>МБОУ СШ № 2</c:v>
                </c:pt>
                <c:pt idx="81">
                  <c:v>МАОУ СШ № 5</c:v>
                </c:pt>
                <c:pt idx="82">
                  <c:v>МАОУ СШ № 7</c:v>
                </c:pt>
                <c:pt idx="83">
                  <c:v>МАОУ СШ № 18</c:v>
                </c:pt>
                <c:pt idx="84">
                  <c:v>МАОУ СШ № 24</c:v>
                </c:pt>
                <c:pt idx="85">
                  <c:v>МБОУ СШ № 56</c:v>
                </c:pt>
                <c:pt idx="86">
                  <c:v>МАОУ СШ № 66</c:v>
                </c:pt>
                <c:pt idx="87">
                  <c:v>МАОУ СШ № 69</c:v>
                </c:pt>
                <c:pt idx="88">
                  <c:v>МАОУ СШ № 85</c:v>
                </c:pt>
                <c:pt idx="89">
                  <c:v>МАОУ СШ № 91</c:v>
                </c:pt>
                <c:pt idx="90">
                  <c:v>МАОУ СШ № 98</c:v>
                </c:pt>
                <c:pt idx="91">
                  <c:v>МАОУ СШ № 108</c:v>
                </c:pt>
                <c:pt idx="92">
                  <c:v>МАОУ СШ № 115</c:v>
                </c:pt>
                <c:pt idx="93">
                  <c:v>МАОУ СШ № 121</c:v>
                </c:pt>
                <c:pt idx="94">
                  <c:v>МАОУ СШ № 129</c:v>
                </c:pt>
                <c:pt idx="95">
                  <c:v>МАОУ СШ № 134</c:v>
                </c:pt>
                <c:pt idx="96">
                  <c:v>МАОУ СШ № 139</c:v>
                </c:pt>
                <c:pt idx="97">
                  <c:v>МАОУ СШ № 141</c:v>
                </c:pt>
                <c:pt idx="98">
                  <c:v>МАОУ СШ № 143</c:v>
                </c:pt>
                <c:pt idx="99">
                  <c:v>МАОУ СШ № 144</c:v>
                </c:pt>
                <c:pt idx="100">
                  <c:v>МАОУ СШ № 145</c:v>
                </c:pt>
                <c:pt idx="101">
                  <c:v>МАОУ СШ № 147</c:v>
                </c:pt>
                <c:pt idx="102">
                  <c:v>МАОУ СШ № 149</c:v>
                </c:pt>
                <c:pt idx="103">
                  <c:v>МАОУ СШ № 150</c:v>
                </c:pt>
                <c:pt idx="104">
                  <c:v>МАОУ СШ № 151</c:v>
                </c:pt>
                <c:pt idx="105">
                  <c:v>МАОУ СШ № 152 </c:v>
                </c:pt>
                <c:pt idx="106">
                  <c:v>МАОУ СШ № 154</c:v>
                </c:pt>
                <c:pt idx="107">
                  <c:v>МАОУ СШ № 156</c:v>
                </c:pt>
                <c:pt idx="108">
                  <c:v>МАОУ СШ № 157</c:v>
                </c:pt>
                <c:pt idx="109">
                  <c:v>ЦЕНТРАЛЬНЫЙ РАЙОН</c:v>
                </c:pt>
                <c:pt idx="110">
                  <c:v>МАОУ Гимназия № 2</c:v>
                </c:pt>
                <c:pt idx="111">
                  <c:v>МБОУ  Гимназия № 16</c:v>
                </c:pt>
                <c:pt idx="112">
                  <c:v>МБОУ Лицей № 2</c:v>
                </c:pt>
                <c:pt idx="113">
                  <c:v>МБОУ СШ № 4</c:v>
                </c:pt>
                <c:pt idx="114">
                  <c:v>МБОУ СШ № 10 </c:v>
                </c:pt>
                <c:pt idx="115">
                  <c:v>МБОУ СШ № 27</c:v>
                </c:pt>
                <c:pt idx="116">
                  <c:v>МБОУ СШ № 51</c:v>
                </c:pt>
                <c:pt idx="117">
                  <c:v>МАОУ СШ "Комплекс Покровский"</c:v>
                </c:pt>
                <c:pt idx="118">
                  <c:v>МАОУ СШ " 155</c:v>
                </c:pt>
              </c:strCache>
            </c:strRef>
          </c:cat>
          <c:val>
            <c:numRef>
              <c:f>'2024 ИТОГИ-4-9-11'!$AK$7:$AK$125</c:f>
              <c:numCache>
                <c:formatCode>0,00</c:formatCode>
                <c:ptCount val="119"/>
                <c:pt idx="0">
                  <c:v>4.04</c:v>
                </c:pt>
                <c:pt idx="1">
                  <c:v>4.04</c:v>
                </c:pt>
                <c:pt idx="2">
                  <c:v>4.04</c:v>
                </c:pt>
                <c:pt idx="3">
                  <c:v>4.04</c:v>
                </c:pt>
                <c:pt idx="4">
                  <c:v>4.04</c:v>
                </c:pt>
                <c:pt idx="5">
                  <c:v>4.04</c:v>
                </c:pt>
                <c:pt idx="6">
                  <c:v>4.04</c:v>
                </c:pt>
                <c:pt idx="7">
                  <c:v>4.04</c:v>
                </c:pt>
                <c:pt idx="8">
                  <c:v>4.04</c:v>
                </c:pt>
                <c:pt idx="9">
                  <c:v>4.04</c:v>
                </c:pt>
                <c:pt idx="10">
                  <c:v>4.04</c:v>
                </c:pt>
                <c:pt idx="11">
                  <c:v>4.04</c:v>
                </c:pt>
                <c:pt idx="12">
                  <c:v>4.04</c:v>
                </c:pt>
                <c:pt idx="13">
                  <c:v>4.04</c:v>
                </c:pt>
                <c:pt idx="14">
                  <c:v>4.04</c:v>
                </c:pt>
                <c:pt idx="15">
                  <c:v>4.04</c:v>
                </c:pt>
                <c:pt idx="16">
                  <c:v>4.04</c:v>
                </c:pt>
                <c:pt idx="17">
                  <c:v>4.04</c:v>
                </c:pt>
                <c:pt idx="18">
                  <c:v>4.04</c:v>
                </c:pt>
                <c:pt idx="19">
                  <c:v>4.04</c:v>
                </c:pt>
                <c:pt idx="20">
                  <c:v>4.04</c:v>
                </c:pt>
                <c:pt idx="21">
                  <c:v>4.04</c:v>
                </c:pt>
                <c:pt idx="22">
                  <c:v>4.04</c:v>
                </c:pt>
                <c:pt idx="23">
                  <c:v>4.04</c:v>
                </c:pt>
                <c:pt idx="24">
                  <c:v>4.04</c:v>
                </c:pt>
                <c:pt idx="25">
                  <c:v>4.04</c:v>
                </c:pt>
                <c:pt idx="26">
                  <c:v>4.04</c:v>
                </c:pt>
                <c:pt idx="27">
                  <c:v>4.04</c:v>
                </c:pt>
                <c:pt idx="28">
                  <c:v>4.04</c:v>
                </c:pt>
                <c:pt idx="29">
                  <c:v>4.04</c:v>
                </c:pt>
                <c:pt idx="30">
                  <c:v>4.04</c:v>
                </c:pt>
                <c:pt idx="31">
                  <c:v>4.04</c:v>
                </c:pt>
                <c:pt idx="32">
                  <c:v>4.04</c:v>
                </c:pt>
                <c:pt idx="33">
                  <c:v>4.04</c:v>
                </c:pt>
                <c:pt idx="34">
                  <c:v>4.04</c:v>
                </c:pt>
                <c:pt idx="35">
                  <c:v>4.04</c:v>
                </c:pt>
                <c:pt idx="36">
                  <c:v>4.04</c:v>
                </c:pt>
                <c:pt idx="37">
                  <c:v>4.04</c:v>
                </c:pt>
                <c:pt idx="38">
                  <c:v>4.04</c:v>
                </c:pt>
                <c:pt idx="39">
                  <c:v>4.04</c:v>
                </c:pt>
                <c:pt idx="40">
                  <c:v>4.04</c:v>
                </c:pt>
                <c:pt idx="41">
                  <c:v>4.04</c:v>
                </c:pt>
                <c:pt idx="42">
                  <c:v>4.04</c:v>
                </c:pt>
                <c:pt idx="43">
                  <c:v>4.04</c:v>
                </c:pt>
                <c:pt idx="44">
                  <c:v>4.04</c:v>
                </c:pt>
                <c:pt idx="45">
                  <c:v>4.04</c:v>
                </c:pt>
                <c:pt idx="46">
                  <c:v>4.04</c:v>
                </c:pt>
                <c:pt idx="47">
                  <c:v>4.04</c:v>
                </c:pt>
                <c:pt idx="48">
                  <c:v>4.04</c:v>
                </c:pt>
                <c:pt idx="49">
                  <c:v>4.04</c:v>
                </c:pt>
                <c:pt idx="50">
                  <c:v>4.04</c:v>
                </c:pt>
                <c:pt idx="51">
                  <c:v>4.04</c:v>
                </c:pt>
                <c:pt idx="52">
                  <c:v>4.04</c:v>
                </c:pt>
                <c:pt idx="53">
                  <c:v>4.04</c:v>
                </c:pt>
                <c:pt idx="54">
                  <c:v>4.04</c:v>
                </c:pt>
                <c:pt idx="55">
                  <c:v>4.04</c:v>
                </c:pt>
                <c:pt idx="56">
                  <c:v>4.04</c:v>
                </c:pt>
                <c:pt idx="57">
                  <c:v>4.04</c:v>
                </c:pt>
                <c:pt idx="58">
                  <c:v>4.04</c:v>
                </c:pt>
                <c:pt idx="59">
                  <c:v>4.04</c:v>
                </c:pt>
                <c:pt idx="60">
                  <c:v>4.04</c:v>
                </c:pt>
                <c:pt idx="61">
                  <c:v>4.04</c:v>
                </c:pt>
                <c:pt idx="62">
                  <c:v>4.04</c:v>
                </c:pt>
                <c:pt idx="63">
                  <c:v>4.04</c:v>
                </c:pt>
                <c:pt idx="64">
                  <c:v>4.04</c:v>
                </c:pt>
                <c:pt idx="65">
                  <c:v>4.04</c:v>
                </c:pt>
                <c:pt idx="66">
                  <c:v>4.04</c:v>
                </c:pt>
                <c:pt idx="67">
                  <c:v>4.04</c:v>
                </c:pt>
                <c:pt idx="68">
                  <c:v>4.04</c:v>
                </c:pt>
                <c:pt idx="69">
                  <c:v>4.04</c:v>
                </c:pt>
                <c:pt idx="70">
                  <c:v>4.04</c:v>
                </c:pt>
                <c:pt idx="71">
                  <c:v>4.04</c:v>
                </c:pt>
                <c:pt idx="72">
                  <c:v>4.04</c:v>
                </c:pt>
                <c:pt idx="73">
                  <c:v>4.04</c:v>
                </c:pt>
                <c:pt idx="74">
                  <c:v>4.04</c:v>
                </c:pt>
                <c:pt idx="75">
                  <c:v>4.04</c:v>
                </c:pt>
                <c:pt idx="76">
                  <c:v>4.04</c:v>
                </c:pt>
                <c:pt idx="77">
                  <c:v>4.04</c:v>
                </c:pt>
                <c:pt idx="78">
                  <c:v>4.04</c:v>
                </c:pt>
                <c:pt idx="79">
                  <c:v>4.04</c:v>
                </c:pt>
                <c:pt idx="80">
                  <c:v>4.04</c:v>
                </c:pt>
                <c:pt idx="81">
                  <c:v>4.04</c:v>
                </c:pt>
                <c:pt idx="82">
                  <c:v>4.04</c:v>
                </c:pt>
                <c:pt idx="83">
                  <c:v>4.04</c:v>
                </c:pt>
                <c:pt idx="84">
                  <c:v>4.04</c:v>
                </c:pt>
                <c:pt idx="85">
                  <c:v>4.04</c:v>
                </c:pt>
                <c:pt idx="86">
                  <c:v>4.04</c:v>
                </c:pt>
                <c:pt idx="87">
                  <c:v>4.04</c:v>
                </c:pt>
                <c:pt idx="88">
                  <c:v>4.04</c:v>
                </c:pt>
                <c:pt idx="89">
                  <c:v>4.04</c:v>
                </c:pt>
                <c:pt idx="90">
                  <c:v>4.04</c:v>
                </c:pt>
                <c:pt idx="91">
                  <c:v>4.04</c:v>
                </c:pt>
                <c:pt idx="92">
                  <c:v>4.04</c:v>
                </c:pt>
                <c:pt idx="93">
                  <c:v>4.04</c:v>
                </c:pt>
                <c:pt idx="94">
                  <c:v>4.04</c:v>
                </c:pt>
                <c:pt idx="95">
                  <c:v>4.04</c:v>
                </c:pt>
                <c:pt idx="96">
                  <c:v>4.04</c:v>
                </c:pt>
                <c:pt idx="97">
                  <c:v>4.04</c:v>
                </c:pt>
                <c:pt idx="98">
                  <c:v>4.04</c:v>
                </c:pt>
                <c:pt idx="99">
                  <c:v>4.04</c:v>
                </c:pt>
                <c:pt idx="100">
                  <c:v>4.04</c:v>
                </c:pt>
                <c:pt idx="101">
                  <c:v>4.04</c:v>
                </c:pt>
                <c:pt idx="102">
                  <c:v>4.04</c:v>
                </c:pt>
                <c:pt idx="103">
                  <c:v>4.04</c:v>
                </c:pt>
                <c:pt idx="104">
                  <c:v>4.04</c:v>
                </c:pt>
                <c:pt idx="105">
                  <c:v>4.04</c:v>
                </c:pt>
                <c:pt idx="106">
                  <c:v>4.04</c:v>
                </c:pt>
                <c:pt idx="107">
                  <c:v>4.04</c:v>
                </c:pt>
                <c:pt idx="108">
                  <c:v>4.04</c:v>
                </c:pt>
                <c:pt idx="109">
                  <c:v>4.04</c:v>
                </c:pt>
                <c:pt idx="110">
                  <c:v>4.04</c:v>
                </c:pt>
                <c:pt idx="111">
                  <c:v>4.04</c:v>
                </c:pt>
                <c:pt idx="112">
                  <c:v>4.04</c:v>
                </c:pt>
                <c:pt idx="113">
                  <c:v>4.04</c:v>
                </c:pt>
                <c:pt idx="114">
                  <c:v>4.04</c:v>
                </c:pt>
                <c:pt idx="115">
                  <c:v>4.04</c:v>
                </c:pt>
                <c:pt idx="116">
                  <c:v>4.04</c:v>
                </c:pt>
                <c:pt idx="117">
                  <c:v>4.04</c:v>
                </c:pt>
                <c:pt idx="118">
                  <c:v>4.04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8CB-49F0-B680-A791C427F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840064"/>
        <c:axId val="90846336"/>
      </c:lineChart>
      <c:catAx>
        <c:axId val="90840064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0846336"/>
        <c:crossesAt val="1"/>
        <c:auto val="1"/>
        <c:lblAlgn val="ctr"/>
        <c:lblOffset val="100"/>
        <c:noMultiLvlLbl val="0"/>
      </c:catAx>
      <c:valAx>
        <c:axId val="90846336"/>
        <c:scaling>
          <c:orientation val="minMax"/>
          <c:max val="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,00" sourceLinked="1"/>
        <c:majorTickMark val="none"/>
        <c:minorTickMark val="none"/>
        <c:tickLblPos val="nextTo"/>
        <c:spPr>
          <a:ln>
            <a:noFill/>
          </a:ln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90840064"/>
        <c:crosses val="autoZero"/>
        <c:crossBetween val="between"/>
        <c:majorUnit val="0.5"/>
      </c:valAx>
      <c:spPr>
        <a:noFill/>
        <a:ln w="28575"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38627407249769458"/>
          <c:y val="1.7666852249529418E-2"/>
          <c:w val="0.17780006335909271"/>
          <c:h val="4.19779057468562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 Математика - профиль 11</a:t>
            </a:r>
            <a:r>
              <a:rPr lang="ru-RU" baseline="0"/>
              <a:t> кл</a:t>
            </a:r>
            <a:endParaRPr lang="ru-RU"/>
          </a:p>
        </c:rich>
      </c:tx>
      <c:layout>
        <c:manualLayout>
          <c:xMode val="edge"/>
          <c:yMode val="edge"/>
          <c:x val="4.0667597054555221E-2"/>
          <c:y val="9.4392746361250321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2.6818360355499418E-2"/>
          <c:y val="7.0876914639401434E-2"/>
          <c:w val="0.97297151045506036"/>
          <c:h val="0.58155245353045282"/>
        </c:manualLayout>
      </c:layout>
      <c:lineChart>
        <c:grouping val="standard"/>
        <c:varyColors val="0"/>
        <c:ser>
          <c:idx val="1"/>
          <c:order val="0"/>
          <c:tx>
            <c:v>2024 ср. балл ОУ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strRef>
              <c:f>'2024 ИТОГИ-4-9-11'!$C$7:$C$125</c:f>
              <c:strCache>
                <c:ptCount val="119"/>
                <c:pt idx="0">
                  <c:v>По городу Красноярску</c:v>
                </c:pt>
                <c:pt idx="1">
                  <c:v>ЖЕЛЕЗНОДОРОЖНЫЙ РАЙОН</c:v>
                </c:pt>
                <c:pt idx="2">
                  <c:v>МБОУ Прогимназия  № 131</c:v>
                </c:pt>
                <c:pt idx="3">
                  <c:v>МАОУ Гимназия № 8</c:v>
                </c:pt>
                <c:pt idx="4">
                  <c:v>МАОУ Гимназия №  9</c:v>
                </c:pt>
                <c:pt idx="5">
                  <c:v>МАОУ Лицей № 7</c:v>
                </c:pt>
                <c:pt idx="6">
                  <c:v>МАОУ Лицей № 28</c:v>
                </c:pt>
                <c:pt idx="7">
                  <c:v>МАОУ СШ  № 12</c:v>
                </c:pt>
                <c:pt idx="8">
                  <c:v>МАОУ СШ № 19</c:v>
                </c:pt>
                <c:pt idx="9">
                  <c:v>МАОУ СШ № 32</c:v>
                </c:pt>
                <c:pt idx="10">
                  <c:v>МБОУ СШ № 86 </c:v>
                </c:pt>
                <c:pt idx="11">
                  <c:v>КИРОВСКИЙ РАЙОН</c:v>
                </c:pt>
                <c:pt idx="12">
                  <c:v>МАОУ Гимназия № 4</c:v>
                </c:pt>
                <c:pt idx="13">
                  <c:v>МАОУ Гимназия № 6</c:v>
                </c:pt>
                <c:pt idx="14">
                  <c:v>МАОУ Гимназия № 10</c:v>
                </c:pt>
                <c:pt idx="15">
                  <c:v>МАОУ Лицей № 6 "Перспектива"</c:v>
                </c:pt>
                <c:pt idx="16">
                  <c:v>МАОУ Лицей № 11</c:v>
                </c:pt>
                <c:pt idx="17">
                  <c:v>МАОУ СШ № 8 "Созидание"</c:v>
                </c:pt>
                <c:pt idx="18">
                  <c:v>МАОУ СШ № 46</c:v>
                </c:pt>
                <c:pt idx="19">
                  <c:v>МАОУ СШ № 55</c:v>
                </c:pt>
                <c:pt idx="20">
                  <c:v>МАОУ СШ № 63</c:v>
                </c:pt>
                <c:pt idx="21">
                  <c:v>МАОУ СШ № 81</c:v>
                </c:pt>
                <c:pt idx="22">
                  <c:v>МАОУ СШ № 90</c:v>
                </c:pt>
                <c:pt idx="23">
                  <c:v>МАОУ СШ № 135</c:v>
                </c:pt>
                <c:pt idx="24">
                  <c:v>ЛЕНИНСКИЙ РАЙОН</c:v>
                </c:pt>
                <c:pt idx="25">
                  <c:v>МБОУ Гимназия № 7</c:v>
                </c:pt>
                <c:pt idx="26">
                  <c:v>МАОУ Гимназия № 11 </c:v>
                </c:pt>
                <c:pt idx="27">
                  <c:v>МАОУ Гимназия № 15</c:v>
                </c:pt>
                <c:pt idx="28">
                  <c:v>МАОУ Лицей № 3</c:v>
                </c:pt>
                <c:pt idx="29">
                  <c:v>МАОУ Лицей № 12</c:v>
                </c:pt>
                <c:pt idx="30">
                  <c:v>МБОУ СШ № 13</c:v>
                </c:pt>
                <c:pt idx="31">
                  <c:v>МАОУ СШ № 16</c:v>
                </c:pt>
                <c:pt idx="32">
                  <c:v>МБОУ СШ № 31</c:v>
                </c:pt>
                <c:pt idx="33">
                  <c:v>МБОУ СШ № 44</c:v>
                </c:pt>
                <c:pt idx="34">
                  <c:v>МАОУ СШ № 50</c:v>
                </c:pt>
                <c:pt idx="35">
                  <c:v>МАОУ СШ № 53</c:v>
                </c:pt>
                <c:pt idx="36">
                  <c:v>МБОУ СШ № 64</c:v>
                </c:pt>
                <c:pt idx="37">
                  <c:v>МАОУ СШ № 65</c:v>
                </c:pt>
                <c:pt idx="38">
                  <c:v>МБОУ СШ № 79</c:v>
                </c:pt>
                <c:pt idx="39">
                  <c:v>МАОУ СШ № 89</c:v>
                </c:pt>
                <c:pt idx="40">
                  <c:v>МБОУ СШ № 94</c:v>
                </c:pt>
                <c:pt idx="41">
                  <c:v>МАОУ СШ № 148</c:v>
                </c:pt>
                <c:pt idx="42">
                  <c:v>ОКТЯБРЬСКИЙ РАЙОН</c:v>
                </c:pt>
                <c:pt idx="43">
                  <c:v>МАОУ «КУГ № 1 – Универс»</c:v>
                </c:pt>
                <c:pt idx="44">
                  <c:v>МБОУ Гимназия № 3</c:v>
                </c:pt>
                <c:pt idx="45">
                  <c:v>МАОУ Гимназия № 13 "Академ"</c:v>
                </c:pt>
                <c:pt idx="46">
                  <c:v>МАОУ Лицей № 1</c:v>
                </c:pt>
                <c:pt idx="47">
                  <c:v>МБОУ Лицей № 8</c:v>
                </c:pt>
                <c:pt idx="48">
                  <c:v>МБОУ Лицей № 10</c:v>
                </c:pt>
                <c:pt idx="49">
                  <c:v>МАОУ Школа-интернат № 1</c:v>
                </c:pt>
                <c:pt idx="50">
                  <c:v>МАОУ СШ № 3</c:v>
                </c:pt>
                <c:pt idx="51">
                  <c:v>МБОУ СШ № 21</c:v>
                </c:pt>
                <c:pt idx="52">
                  <c:v>МБОУ СШ № 30</c:v>
                </c:pt>
                <c:pt idx="53">
                  <c:v>МБОУ СШ № 36</c:v>
                </c:pt>
                <c:pt idx="54">
                  <c:v>МБОУ СШ № 39</c:v>
                </c:pt>
                <c:pt idx="55">
                  <c:v>МАОУ СШ № 72 </c:v>
                </c:pt>
                <c:pt idx="56">
                  <c:v>МБОУ СШ № 73</c:v>
                </c:pt>
                <c:pt idx="57">
                  <c:v>МАОУ СШ № 82</c:v>
                </c:pt>
                <c:pt idx="58">
                  <c:v>МБОУ СШ № 84</c:v>
                </c:pt>
                <c:pt idx="59">
                  <c:v>МБОУ СШ № 95</c:v>
                </c:pt>
                <c:pt idx="60">
                  <c:v>МБОУ СШ № 99</c:v>
                </c:pt>
                <c:pt idx="61">
                  <c:v>МБОУ СШ № 133</c:v>
                </c:pt>
                <c:pt idx="62">
                  <c:v>МАОУ СШ № 159</c:v>
                </c:pt>
                <c:pt idx="63">
                  <c:v>СВЕРДЛОВСКИЙ РАЙОН</c:v>
                </c:pt>
                <c:pt idx="64">
                  <c:v>МАОУ Гимназия № 14</c:v>
                </c:pt>
                <c:pt idx="65">
                  <c:v>МАОУ Лицей № 9 "Лидер"</c:v>
                </c:pt>
                <c:pt idx="66">
                  <c:v>МАОУ СШ № 6</c:v>
                </c:pt>
                <c:pt idx="67">
                  <c:v>МАОУ СШ № 17</c:v>
                </c:pt>
                <c:pt idx="68">
                  <c:v>МАОУ СШ № 23</c:v>
                </c:pt>
                <c:pt idx="69">
                  <c:v>МАОУ СШ № 34</c:v>
                </c:pt>
                <c:pt idx="70">
                  <c:v>МАОУ СШ № 42</c:v>
                </c:pt>
                <c:pt idx="71">
                  <c:v>МАОУ СШ № 45</c:v>
                </c:pt>
                <c:pt idx="72">
                  <c:v>МБОУ СШ № 62</c:v>
                </c:pt>
                <c:pt idx="73">
                  <c:v>МАОУ СШ № 76</c:v>
                </c:pt>
                <c:pt idx="74">
                  <c:v>МАОУ СШ № 78</c:v>
                </c:pt>
                <c:pt idx="75">
                  <c:v>МАОУ СШ № 93</c:v>
                </c:pt>
                <c:pt idx="76">
                  <c:v>МАОУ СШ № 137</c:v>
                </c:pt>
                <c:pt idx="77">
                  <c:v>МАОУ СШ № 158 "Грани"</c:v>
                </c:pt>
                <c:pt idx="78">
                  <c:v>СОВЕТСКИЙ РАЙОН</c:v>
                </c:pt>
                <c:pt idx="79">
                  <c:v>МАОУ СШ № 1</c:v>
                </c:pt>
                <c:pt idx="80">
                  <c:v>МБОУ СШ № 2</c:v>
                </c:pt>
                <c:pt idx="81">
                  <c:v>МАОУ СШ № 5</c:v>
                </c:pt>
                <c:pt idx="82">
                  <c:v>МАОУ СШ № 7</c:v>
                </c:pt>
                <c:pt idx="83">
                  <c:v>МАОУ СШ № 18</c:v>
                </c:pt>
                <c:pt idx="84">
                  <c:v>МАОУ СШ № 24</c:v>
                </c:pt>
                <c:pt idx="85">
                  <c:v>МБОУ СШ № 56</c:v>
                </c:pt>
                <c:pt idx="86">
                  <c:v>МАОУ СШ № 66</c:v>
                </c:pt>
                <c:pt idx="87">
                  <c:v>МАОУ СШ № 69</c:v>
                </c:pt>
                <c:pt idx="88">
                  <c:v>МАОУ СШ № 85</c:v>
                </c:pt>
                <c:pt idx="89">
                  <c:v>МАОУ СШ № 91</c:v>
                </c:pt>
                <c:pt idx="90">
                  <c:v>МАОУ СШ № 98</c:v>
                </c:pt>
                <c:pt idx="91">
                  <c:v>МАОУ СШ № 108</c:v>
                </c:pt>
                <c:pt idx="92">
                  <c:v>МАОУ СШ № 115</c:v>
                </c:pt>
                <c:pt idx="93">
                  <c:v>МАОУ СШ № 121</c:v>
                </c:pt>
                <c:pt idx="94">
                  <c:v>МАОУ СШ № 129</c:v>
                </c:pt>
                <c:pt idx="95">
                  <c:v>МАОУ СШ № 134</c:v>
                </c:pt>
                <c:pt idx="96">
                  <c:v>МАОУ СШ № 139</c:v>
                </c:pt>
                <c:pt idx="97">
                  <c:v>МАОУ СШ № 141</c:v>
                </c:pt>
                <c:pt idx="98">
                  <c:v>МАОУ СШ № 143</c:v>
                </c:pt>
                <c:pt idx="99">
                  <c:v>МАОУ СШ № 144</c:v>
                </c:pt>
                <c:pt idx="100">
                  <c:v>МАОУ СШ № 145</c:v>
                </c:pt>
                <c:pt idx="101">
                  <c:v>МАОУ СШ № 147</c:v>
                </c:pt>
                <c:pt idx="102">
                  <c:v>МАОУ СШ № 149</c:v>
                </c:pt>
                <c:pt idx="103">
                  <c:v>МАОУ СШ № 150</c:v>
                </c:pt>
                <c:pt idx="104">
                  <c:v>МАОУ СШ № 151</c:v>
                </c:pt>
                <c:pt idx="105">
                  <c:v>МАОУ СШ № 152 </c:v>
                </c:pt>
                <c:pt idx="106">
                  <c:v>МАОУ СШ № 154</c:v>
                </c:pt>
                <c:pt idx="107">
                  <c:v>МАОУ СШ № 156</c:v>
                </c:pt>
                <c:pt idx="108">
                  <c:v>МАОУ СШ № 157</c:v>
                </c:pt>
                <c:pt idx="109">
                  <c:v>ЦЕНТРАЛЬНЫЙ РАЙОН</c:v>
                </c:pt>
                <c:pt idx="110">
                  <c:v>МАОУ Гимназия № 2</c:v>
                </c:pt>
                <c:pt idx="111">
                  <c:v>МБОУ  Гимназия № 16</c:v>
                </c:pt>
                <c:pt idx="112">
                  <c:v>МБОУ Лицей № 2</c:v>
                </c:pt>
                <c:pt idx="113">
                  <c:v>МБОУ СШ № 4</c:v>
                </c:pt>
                <c:pt idx="114">
                  <c:v>МБОУ СШ № 10 </c:v>
                </c:pt>
                <c:pt idx="115">
                  <c:v>МБОУ СШ № 27</c:v>
                </c:pt>
                <c:pt idx="116">
                  <c:v>МБОУ СШ № 51</c:v>
                </c:pt>
                <c:pt idx="117">
                  <c:v>МАОУ СШ "Комплекс Покровский"</c:v>
                </c:pt>
                <c:pt idx="118">
                  <c:v>МАОУ СШ " 155</c:v>
                </c:pt>
              </c:strCache>
            </c:strRef>
          </c:cat>
          <c:val>
            <c:numRef>
              <c:f>'2024 ИТОГИ-4-9-11'!$AM$7:$AM$125</c:f>
              <c:numCache>
                <c:formatCode>0,00</c:formatCode>
                <c:ptCount val="119"/>
                <c:pt idx="0">
                  <c:v>53.950560923307862</c:v>
                </c:pt>
                <c:pt idx="1">
                  <c:v>57.188436898468026</c:v>
                </c:pt>
                <c:pt idx="3">
                  <c:v>61.645161290322584</c:v>
                </c:pt>
                <c:pt idx="4">
                  <c:v>59.088888888888889</c:v>
                </c:pt>
                <c:pt idx="5">
                  <c:v>69.086419753086417</c:v>
                </c:pt>
                <c:pt idx="6">
                  <c:v>65.066666666666663</c:v>
                </c:pt>
                <c:pt idx="7">
                  <c:v>34.769230769230766</c:v>
                </c:pt>
                <c:pt idx="8">
                  <c:v>57.4</c:v>
                </c:pt>
                <c:pt idx="9">
                  <c:v>49.736842105263158</c:v>
                </c:pt>
                <c:pt idx="10">
                  <c:v>60.714285714285715</c:v>
                </c:pt>
                <c:pt idx="11">
                  <c:v>53.830000000000005</c:v>
                </c:pt>
                <c:pt idx="12">
                  <c:v>59.5</c:v>
                </c:pt>
                <c:pt idx="13">
                  <c:v>50</c:v>
                </c:pt>
                <c:pt idx="14">
                  <c:v>61</c:v>
                </c:pt>
                <c:pt idx="15">
                  <c:v>59.8</c:v>
                </c:pt>
                <c:pt idx="16">
                  <c:v>54</c:v>
                </c:pt>
                <c:pt idx="17">
                  <c:v>53</c:v>
                </c:pt>
                <c:pt idx="18">
                  <c:v>48.6</c:v>
                </c:pt>
                <c:pt idx="21">
                  <c:v>35</c:v>
                </c:pt>
                <c:pt idx="22">
                  <c:v>57.3</c:v>
                </c:pt>
                <c:pt idx="23">
                  <c:v>60.1</c:v>
                </c:pt>
                <c:pt idx="24">
                  <c:v>55.393333333333338</c:v>
                </c:pt>
                <c:pt idx="25">
                  <c:v>62.8</c:v>
                </c:pt>
                <c:pt idx="26">
                  <c:v>69</c:v>
                </c:pt>
                <c:pt idx="27">
                  <c:v>53.4</c:v>
                </c:pt>
                <c:pt idx="28">
                  <c:v>70.7</c:v>
                </c:pt>
                <c:pt idx="29">
                  <c:v>53.2</c:v>
                </c:pt>
                <c:pt idx="30">
                  <c:v>38.799999999999997</c:v>
                </c:pt>
                <c:pt idx="32">
                  <c:v>49</c:v>
                </c:pt>
                <c:pt idx="33">
                  <c:v>50.1</c:v>
                </c:pt>
                <c:pt idx="35">
                  <c:v>60.1</c:v>
                </c:pt>
                <c:pt idx="36">
                  <c:v>66.099999999999994</c:v>
                </c:pt>
                <c:pt idx="37">
                  <c:v>43</c:v>
                </c:pt>
                <c:pt idx="38">
                  <c:v>52.4</c:v>
                </c:pt>
                <c:pt idx="39">
                  <c:v>59.7</c:v>
                </c:pt>
                <c:pt idx="40">
                  <c:v>54.6</c:v>
                </c:pt>
                <c:pt idx="41">
                  <c:v>48</c:v>
                </c:pt>
                <c:pt idx="42">
                  <c:v>53.101111111111116</c:v>
                </c:pt>
                <c:pt idx="43">
                  <c:v>64.7</c:v>
                </c:pt>
                <c:pt idx="44">
                  <c:v>50</c:v>
                </c:pt>
                <c:pt idx="45">
                  <c:v>57.3</c:v>
                </c:pt>
                <c:pt idx="46">
                  <c:v>50.2</c:v>
                </c:pt>
                <c:pt idx="47">
                  <c:v>58</c:v>
                </c:pt>
                <c:pt idx="48">
                  <c:v>52.7</c:v>
                </c:pt>
                <c:pt idx="49">
                  <c:v>41.8</c:v>
                </c:pt>
                <c:pt idx="50">
                  <c:v>69.900000000000006</c:v>
                </c:pt>
                <c:pt idx="51">
                  <c:v>38.5</c:v>
                </c:pt>
                <c:pt idx="52">
                  <c:v>47.5</c:v>
                </c:pt>
                <c:pt idx="53">
                  <c:v>38.6</c:v>
                </c:pt>
                <c:pt idx="55">
                  <c:v>68.8</c:v>
                </c:pt>
                <c:pt idx="57">
                  <c:v>53</c:v>
                </c:pt>
                <c:pt idx="58">
                  <c:v>55</c:v>
                </c:pt>
                <c:pt idx="59">
                  <c:v>48.1</c:v>
                </c:pt>
                <c:pt idx="60">
                  <c:v>57.6</c:v>
                </c:pt>
                <c:pt idx="61">
                  <c:v>63.12</c:v>
                </c:pt>
                <c:pt idx="62">
                  <c:v>41</c:v>
                </c:pt>
                <c:pt idx="63">
                  <c:v>52.038461538461533</c:v>
                </c:pt>
                <c:pt idx="64">
                  <c:v>59</c:v>
                </c:pt>
                <c:pt idx="65">
                  <c:v>55</c:v>
                </c:pt>
                <c:pt idx="66">
                  <c:v>55</c:v>
                </c:pt>
                <c:pt idx="67">
                  <c:v>59.1</c:v>
                </c:pt>
                <c:pt idx="68">
                  <c:v>59</c:v>
                </c:pt>
                <c:pt idx="69">
                  <c:v>41</c:v>
                </c:pt>
                <c:pt idx="71">
                  <c:v>55.2</c:v>
                </c:pt>
                <c:pt idx="72">
                  <c:v>39.200000000000003</c:v>
                </c:pt>
                <c:pt idx="73">
                  <c:v>46</c:v>
                </c:pt>
                <c:pt idx="74">
                  <c:v>38.200000000000003</c:v>
                </c:pt>
                <c:pt idx="75">
                  <c:v>55.2</c:v>
                </c:pt>
                <c:pt idx="76">
                  <c:v>61.3</c:v>
                </c:pt>
                <c:pt idx="77">
                  <c:v>53.3</c:v>
                </c:pt>
                <c:pt idx="78">
                  <c:v>51.199999999999996</c:v>
                </c:pt>
                <c:pt idx="79">
                  <c:v>50</c:v>
                </c:pt>
                <c:pt idx="80">
                  <c:v>39.799999999999997</c:v>
                </c:pt>
                <c:pt idx="81">
                  <c:v>44.1</c:v>
                </c:pt>
                <c:pt idx="82">
                  <c:v>65.7</c:v>
                </c:pt>
                <c:pt idx="83">
                  <c:v>51</c:v>
                </c:pt>
                <c:pt idx="84">
                  <c:v>58.4</c:v>
                </c:pt>
                <c:pt idx="86">
                  <c:v>54.6</c:v>
                </c:pt>
                <c:pt idx="87">
                  <c:v>59</c:v>
                </c:pt>
                <c:pt idx="88">
                  <c:v>52.1</c:v>
                </c:pt>
                <c:pt idx="89">
                  <c:v>44.1</c:v>
                </c:pt>
                <c:pt idx="90">
                  <c:v>0</c:v>
                </c:pt>
                <c:pt idx="91">
                  <c:v>48.2</c:v>
                </c:pt>
                <c:pt idx="92">
                  <c:v>46.3</c:v>
                </c:pt>
                <c:pt idx="93">
                  <c:v>34</c:v>
                </c:pt>
                <c:pt idx="94">
                  <c:v>31.6</c:v>
                </c:pt>
                <c:pt idx="95">
                  <c:v>58.8</c:v>
                </c:pt>
                <c:pt idx="96">
                  <c:v>48.6</c:v>
                </c:pt>
                <c:pt idx="97">
                  <c:v>44</c:v>
                </c:pt>
                <c:pt idx="98">
                  <c:v>65.7</c:v>
                </c:pt>
                <c:pt idx="99">
                  <c:v>69.599999999999994</c:v>
                </c:pt>
                <c:pt idx="100">
                  <c:v>66</c:v>
                </c:pt>
                <c:pt idx="101">
                  <c:v>44</c:v>
                </c:pt>
                <c:pt idx="102">
                  <c:v>58</c:v>
                </c:pt>
                <c:pt idx="103">
                  <c:v>58.8</c:v>
                </c:pt>
                <c:pt idx="104">
                  <c:v>59</c:v>
                </c:pt>
                <c:pt idx="105">
                  <c:v>73.099999999999994</c:v>
                </c:pt>
                <c:pt idx="106">
                  <c:v>53.3</c:v>
                </c:pt>
                <c:pt idx="107">
                  <c:v>48</c:v>
                </c:pt>
                <c:pt idx="108">
                  <c:v>59</c:v>
                </c:pt>
                <c:pt idx="109">
                  <c:v>63.147394758293672</c:v>
                </c:pt>
                <c:pt idx="110">
                  <c:v>69.196078431372555</c:v>
                </c:pt>
                <c:pt idx="111">
                  <c:v>66.7</c:v>
                </c:pt>
                <c:pt idx="112">
                  <c:v>65.973684210526315</c:v>
                </c:pt>
                <c:pt idx="113">
                  <c:v>72.571428571428569</c:v>
                </c:pt>
                <c:pt idx="114">
                  <c:v>69.972972972972968</c:v>
                </c:pt>
                <c:pt idx="115">
                  <c:v>58</c:v>
                </c:pt>
                <c:pt idx="117">
                  <c:v>55.186046511627907</c:v>
                </c:pt>
                <c:pt idx="118">
                  <c:v>47.578947368421055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8CB-49F0-B680-A791C427F8FA}"/>
            </c:ext>
          </c:extLst>
        </c:ser>
        <c:ser>
          <c:idx val="0"/>
          <c:order val="1"/>
          <c:tx>
            <c:v>2024 ср. балл по городу</c:v>
          </c:tx>
          <c:spPr>
            <a:ln w="28575" cap="rnd">
              <a:solidFill>
                <a:srgbClr val="FF99CC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99CC"/>
              </a:solidFill>
              <a:ln>
                <a:solidFill>
                  <a:srgbClr val="FF99CC"/>
                </a:solidFill>
              </a:ln>
            </c:spPr>
          </c:marker>
          <c:cat>
            <c:strRef>
              <c:f>'2024 ИТОГИ-4-9-11'!$C$7:$C$125</c:f>
              <c:strCache>
                <c:ptCount val="119"/>
                <c:pt idx="0">
                  <c:v>По городу Красноярску</c:v>
                </c:pt>
                <c:pt idx="1">
                  <c:v>ЖЕЛЕЗНОДОРОЖНЫЙ РАЙОН</c:v>
                </c:pt>
                <c:pt idx="2">
                  <c:v>МБОУ Прогимназия  № 131</c:v>
                </c:pt>
                <c:pt idx="3">
                  <c:v>МАОУ Гимназия № 8</c:v>
                </c:pt>
                <c:pt idx="4">
                  <c:v>МАОУ Гимназия №  9</c:v>
                </c:pt>
                <c:pt idx="5">
                  <c:v>МАОУ Лицей № 7</c:v>
                </c:pt>
                <c:pt idx="6">
                  <c:v>МАОУ Лицей № 28</c:v>
                </c:pt>
                <c:pt idx="7">
                  <c:v>МАОУ СШ  № 12</c:v>
                </c:pt>
                <c:pt idx="8">
                  <c:v>МАОУ СШ № 19</c:v>
                </c:pt>
                <c:pt idx="9">
                  <c:v>МАОУ СШ № 32</c:v>
                </c:pt>
                <c:pt idx="10">
                  <c:v>МБОУ СШ № 86 </c:v>
                </c:pt>
                <c:pt idx="11">
                  <c:v>КИРОВСКИЙ РАЙОН</c:v>
                </c:pt>
                <c:pt idx="12">
                  <c:v>МАОУ Гимназия № 4</c:v>
                </c:pt>
                <c:pt idx="13">
                  <c:v>МАОУ Гимназия № 6</c:v>
                </c:pt>
                <c:pt idx="14">
                  <c:v>МАОУ Гимназия № 10</c:v>
                </c:pt>
                <c:pt idx="15">
                  <c:v>МАОУ Лицей № 6 "Перспектива"</c:v>
                </c:pt>
                <c:pt idx="16">
                  <c:v>МАОУ Лицей № 11</c:v>
                </c:pt>
                <c:pt idx="17">
                  <c:v>МАОУ СШ № 8 "Созидание"</c:v>
                </c:pt>
                <c:pt idx="18">
                  <c:v>МАОУ СШ № 46</c:v>
                </c:pt>
                <c:pt idx="19">
                  <c:v>МАОУ СШ № 55</c:v>
                </c:pt>
                <c:pt idx="20">
                  <c:v>МАОУ СШ № 63</c:v>
                </c:pt>
                <c:pt idx="21">
                  <c:v>МАОУ СШ № 81</c:v>
                </c:pt>
                <c:pt idx="22">
                  <c:v>МАОУ СШ № 90</c:v>
                </c:pt>
                <c:pt idx="23">
                  <c:v>МАОУ СШ № 135</c:v>
                </c:pt>
                <c:pt idx="24">
                  <c:v>ЛЕНИНСКИЙ РАЙОН</c:v>
                </c:pt>
                <c:pt idx="25">
                  <c:v>МБОУ Гимназия № 7</c:v>
                </c:pt>
                <c:pt idx="26">
                  <c:v>МАОУ Гимназия № 11 </c:v>
                </c:pt>
                <c:pt idx="27">
                  <c:v>МАОУ Гимназия № 15</c:v>
                </c:pt>
                <c:pt idx="28">
                  <c:v>МАОУ Лицей № 3</c:v>
                </c:pt>
                <c:pt idx="29">
                  <c:v>МАОУ Лицей № 12</c:v>
                </c:pt>
                <c:pt idx="30">
                  <c:v>МБОУ СШ № 13</c:v>
                </c:pt>
                <c:pt idx="31">
                  <c:v>МАОУ СШ № 16</c:v>
                </c:pt>
                <c:pt idx="32">
                  <c:v>МБОУ СШ № 31</c:v>
                </c:pt>
                <c:pt idx="33">
                  <c:v>МБОУ СШ № 44</c:v>
                </c:pt>
                <c:pt idx="34">
                  <c:v>МАОУ СШ № 50</c:v>
                </c:pt>
                <c:pt idx="35">
                  <c:v>МАОУ СШ № 53</c:v>
                </c:pt>
                <c:pt idx="36">
                  <c:v>МБОУ СШ № 64</c:v>
                </c:pt>
                <c:pt idx="37">
                  <c:v>МАОУ СШ № 65</c:v>
                </c:pt>
                <c:pt idx="38">
                  <c:v>МБОУ СШ № 79</c:v>
                </c:pt>
                <c:pt idx="39">
                  <c:v>МАОУ СШ № 89</c:v>
                </c:pt>
                <c:pt idx="40">
                  <c:v>МБОУ СШ № 94</c:v>
                </c:pt>
                <c:pt idx="41">
                  <c:v>МАОУ СШ № 148</c:v>
                </c:pt>
                <c:pt idx="42">
                  <c:v>ОКТЯБРЬСКИЙ РАЙОН</c:v>
                </c:pt>
                <c:pt idx="43">
                  <c:v>МАОУ «КУГ № 1 – Универс»</c:v>
                </c:pt>
                <c:pt idx="44">
                  <c:v>МБОУ Гимназия № 3</c:v>
                </c:pt>
                <c:pt idx="45">
                  <c:v>МАОУ Гимназия № 13 "Академ"</c:v>
                </c:pt>
                <c:pt idx="46">
                  <c:v>МАОУ Лицей № 1</c:v>
                </c:pt>
                <c:pt idx="47">
                  <c:v>МБОУ Лицей № 8</c:v>
                </c:pt>
                <c:pt idx="48">
                  <c:v>МБОУ Лицей № 10</c:v>
                </c:pt>
                <c:pt idx="49">
                  <c:v>МАОУ Школа-интернат № 1</c:v>
                </c:pt>
                <c:pt idx="50">
                  <c:v>МАОУ СШ № 3</c:v>
                </c:pt>
                <c:pt idx="51">
                  <c:v>МБОУ СШ № 21</c:v>
                </c:pt>
                <c:pt idx="52">
                  <c:v>МБОУ СШ № 30</c:v>
                </c:pt>
                <c:pt idx="53">
                  <c:v>МБОУ СШ № 36</c:v>
                </c:pt>
                <c:pt idx="54">
                  <c:v>МБОУ СШ № 39</c:v>
                </c:pt>
                <c:pt idx="55">
                  <c:v>МАОУ СШ № 72 </c:v>
                </c:pt>
                <c:pt idx="56">
                  <c:v>МБОУ СШ № 73</c:v>
                </c:pt>
                <c:pt idx="57">
                  <c:v>МАОУ СШ № 82</c:v>
                </c:pt>
                <c:pt idx="58">
                  <c:v>МБОУ СШ № 84</c:v>
                </c:pt>
                <c:pt idx="59">
                  <c:v>МБОУ СШ № 95</c:v>
                </c:pt>
                <c:pt idx="60">
                  <c:v>МБОУ СШ № 99</c:v>
                </c:pt>
                <c:pt idx="61">
                  <c:v>МБОУ СШ № 133</c:v>
                </c:pt>
                <c:pt idx="62">
                  <c:v>МАОУ СШ № 159</c:v>
                </c:pt>
                <c:pt idx="63">
                  <c:v>СВЕРДЛОВСКИЙ РАЙОН</c:v>
                </c:pt>
                <c:pt idx="64">
                  <c:v>МАОУ Гимназия № 14</c:v>
                </c:pt>
                <c:pt idx="65">
                  <c:v>МАОУ Лицей № 9 "Лидер"</c:v>
                </c:pt>
                <c:pt idx="66">
                  <c:v>МАОУ СШ № 6</c:v>
                </c:pt>
                <c:pt idx="67">
                  <c:v>МАОУ СШ № 17</c:v>
                </c:pt>
                <c:pt idx="68">
                  <c:v>МАОУ СШ № 23</c:v>
                </c:pt>
                <c:pt idx="69">
                  <c:v>МАОУ СШ № 34</c:v>
                </c:pt>
                <c:pt idx="70">
                  <c:v>МАОУ СШ № 42</c:v>
                </c:pt>
                <c:pt idx="71">
                  <c:v>МАОУ СШ № 45</c:v>
                </c:pt>
                <c:pt idx="72">
                  <c:v>МБОУ СШ № 62</c:v>
                </c:pt>
                <c:pt idx="73">
                  <c:v>МАОУ СШ № 76</c:v>
                </c:pt>
                <c:pt idx="74">
                  <c:v>МАОУ СШ № 78</c:v>
                </c:pt>
                <c:pt idx="75">
                  <c:v>МАОУ СШ № 93</c:v>
                </c:pt>
                <c:pt idx="76">
                  <c:v>МАОУ СШ № 137</c:v>
                </c:pt>
                <c:pt idx="77">
                  <c:v>МАОУ СШ № 158 "Грани"</c:v>
                </c:pt>
                <c:pt idx="78">
                  <c:v>СОВЕТСКИЙ РАЙОН</c:v>
                </c:pt>
                <c:pt idx="79">
                  <c:v>МАОУ СШ № 1</c:v>
                </c:pt>
                <c:pt idx="80">
                  <c:v>МБОУ СШ № 2</c:v>
                </c:pt>
                <c:pt idx="81">
                  <c:v>МАОУ СШ № 5</c:v>
                </c:pt>
                <c:pt idx="82">
                  <c:v>МАОУ СШ № 7</c:v>
                </c:pt>
                <c:pt idx="83">
                  <c:v>МАОУ СШ № 18</c:v>
                </c:pt>
                <c:pt idx="84">
                  <c:v>МАОУ СШ № 24</c:v>
                </c:pt>
                <c:pt idx="85">
                  <c:v>МБОУ СШ № 56</c:v>
                </c:pt>
                <c:pt idx="86">
                  <c:v>МАОУ СШ № 66</c:v>
                </c:pt>
                <c:pt idx="87">
                  <c:v>МАОУ СШ № 69</c:v>
                </c:pt>
                <c:pt idx="88">
                  <c:v>МАОУ СШ № 85</c:v>
                </c:pt>
                <c:pt idx="89">
                  <c:v>МАОУ СШ № 91</c:v>
                </c:pt>
                <c:pt idx="90">
                  <c:v>МАОУ СШ № 98</c:v>
                </c:pt>
                <c:pt idx="91">
                  <c:v>МАОУ СШ № 108</c:v>
                </c:pt>
                <c:pt idx="92">
                  <c:v>МАОУ СШ № 115</c:v>
                </c:pt>
                <c:pt idx="93">
                  <c:v>МАОУ СШ № 121</c:v>
                </c:pt>
                <c:pt idx="94">
                  <c:v>МАОУ СШ № 129</c:v>
                </c:pt>
                <c:pt idx="95">
                  <c:v>МАОУ СШ № 134</c:v>
                </c:pt>
                <c:pt idx="96">
                  <c:v>МАОУ СШ № 139</c:v>
                </c:pt>
                <c:pt idx="97">
                  <c:v>МАОУ СШ № 141</c:v>
                </c:pt>
                <c:pt idx="98">
                  <c:v>МАОУ СШ № 143</c:v>
                </c:pt>
                <c:pt idx="99">
                  <c:v>МАОУ СШ № 144</c:v>
                </c:pt>
                <c:pt idx="100">
                  <c:v>МАОУ СШ № 145</c:v>
                </c:pt>
                <c:pt idx="101">
                  <c:v>МАОУ СШ № 147</c:v>
                </c:pt>
                <c:pt idx="102">
                  <c:v>МАОУ СШ № 149</c:v>
                </c:pt>
                <c:pt idx="103">
                  <c:v>МАОУ СШ № 150</c:v>
                </c:pt>
                <c:pt idx="104">
                  <c:v>МАОУ СШ № 151</c:v>
                </c:pt>
                <c:pt idx="105">
                  <c:v>МАОУ СШ № 152 </c:v>
                </c:pt>
                <c:pt idx="106">
                  <c:v>МАОУ СШ № 154</c:v>
                </c:pt>
                <c:pt idx="107">
                  <c:v>МАОУ СШ № 156</c:v>
                </c:pt>
                <c:pt idx="108">
                  <c:v>МАОУ СШ № 157</c:v>
                </c:pt>
                <c:pt idx="109">
                  <c:v>ЦЕНТРАЛЬНЫЙ РАЙОН</c:v>
                </c:pt>
                <c:pt idx="110">
                  <c:v>МАОУ Гимназия № 2</c:v>
                </c:pt>
                <c:pt idx="111">
                  <c:v>МБОУ  Гимназия № 16</c:v>
                </c:pt>
                <c:pt idx="112">
                  <c:v>МБОУ Лицей № 2</c:v>
                </c:pt>
                <c:pt idx="113">
                  <c:v>МБОУ СШ № 4</c:v>
                </c:pt>
                <c:pt idx="114">
                  <c:v>МБОУ СШ № 10 </c:v>
                </c:pt>
                <c:pt idx="115">
                  <c:v>МБОУ СШ № 27</c:v>
                </c:pt>
                <c:pt idx="116">
                  <c:v>МБОУ СШ № 51</c:v>
                </c:pt>
                <c:pt idx="117">
                  <c:v>МАОУ СШ "Комплекс Покровский"</c:v>
                </c:pt>
                <c:pt idx="118">
                  <c:v>МАОУ СШ " 155</c:v>
                </c:pt>
              </c:strCache>
            </c:strRef>
          </c:cat>
          <c:val>
            <c:numRef>
              <c:f>'2024 ИТОГИ-4-9-11'!$AN$7:$AN$125</c:f>
              <c:numCache>
                <c:formatCode>0,00</c:formatCode>
                <c:ptCount val="119"/>
                <c:pt idx="0">
                  <c:v>57.16</c:v>
                </c:pt>
                <c:pt idx="1">
                  <c:v>57.16</c:v>
                </c:pt>
                <c:pt idx="2">
                  <c:v>57.16</c:v>
                </c:pt>
                <c:pt idx="3">
                  <c:v>57.16</c:v>
                </c:pt>
                <c:pt idx="4">
                  <c:v>57.16</c:v>
                </c:pt>
                <c:pt idx="5">
                  <c:v>57.16</c:v>
                </c:pt>
                <c:pt idx="6">
                  <c:v>57.16</c:v>
                </c:pt>
                <c:pt idx="7">
                  <c:v>57.16</c:v>
                </c:pt>
                <c:pt idx="8">
                  <c:v>57.16</c:v>
                </c:pt>
                <c:pt idx="9">
                  <c:v>57.16</c:v>
                </c:pt>
                <c:pt idx="10">
                  <c:v>57.16</c:v>
                </c:pt>
                <c:pt idx="11">
                  <c:v>57.16</c:v>
                </c:pt>
                <c:pt idx="12">
                  <c:v>57.16</c:v>
                </c:pt>
                <c:pt idx="13">
                  <c:v>57.16</c:v>
                </c:pt>
                <c:pt idx="14">
                  <c:v>57.16</c:v>
                </c:pt>
                <c:pt idx="15">
                  <c:v>57.16</c:v>
                </c:pt>
                <c:pt idx="16">
                  <c:v>57.16</c:v>
                </c:pt>
                <c:pt idx="17">
                  <c:v>57.16</c:v>
                </c:pt>
                <c:pt idx="18">
                  <c:v>57.16</c:v>
                </c:pt>
                <c:pt idx="19">
                  <c:v>57.16</c:v>
                </c:pt>
                <c:pt idx="20">
                  <c:v>57.16</c:v>
                </c:pt>
                <c:pt idx="21">
                  <c:v>57.16</c:v>
                </c:pt>
                <c:pt idx="22">
                  <c:v>57.16</c:v>
                </c:pt>
                <c:pt idx="23">
                  <c:v>57.16</c:v>
                </c:pt>
                <c:pt idx="24">
                  <c:v>57.16</c:v>
                </c:pt>
                <c:pt idx="25">
                  <c:v>57.16</c:v>
                </c:pt>
                <c:pt idx="26">
                  <c:v>57.16</c:v>
                </c:pt>
                <c:pt idx="27">
                  <c:v>57.16</c:v>
                </c:pt>
                <c:pt idx="28">
                  <c:v>57.16</c:v>
                </c:pt>
                <c:pt idx="29">
                  <c:v>57.16</c:v>
                </c:pt>
                <c:pt idx="30">
                  <c:v>57.16</c:v>
                </c:pt>
                <c:pt idx="31">
                  <c:v>57.16</c:v>
                </c:pt>
                <c:pt idx="32">
                  <c:v>57.16</c:v>
                </c:pt>
                <c:pt idx="33">
                  <c:v>57.16</c:v>
                </c:pt>
                <c:pt idx="34">
                  <c:v>57.16</c:v>
                </c:pt>
                <c:pt idx="35">
                  <c:v>57.16</c:v>
                </c:pt>
                <c:pt idx="36">
                  <c:v>57.16</c:v>
                </c:pt>
                <c:pt idx="37">
                  <c:v>57.16</c:v>
                </c:pt>
                <c:pt idx="38">
                  <c:v>57.16</c:v>
                </c:pt>
                <c:pt idx="39">
                  <c:v>57.16</c:v>
                </c:pt>
                <c:pt idx="40">
                  <c:v>57.16</c:v>
                </c:pt>
                <c:pt idx="41">
                  <c:v>57.16</c:v>
                </c:pt>
                <c:pt idx="42">
                  <c:v>57.16</c:v>
                </c:pt>
                <c:pt idx="43">
                  <c:v>57.16</c:v>
                </c:pt>
                <c:pt idx="44">
                  <c:v>57.16</c:v>
                </c:pt>
                <c:pt idx="45">
                  <c:v>57.16</c:v>
                </c:pt>
                <c:pt idx="46">
                  <c:v>57.16</c:v>
                </c:pt>
                <c:pt idx="47">
                  <c:v>57.16</c:v>
                </c:pt>
                <c:pt idx="48">
                  <c:v>57.16</c:v>
                </c:pt>
                <c:pt idx="49">
                  <c:v>57.16</c:v>
                </c:pt>
                <c:pt idx="50">
                  <c:v>57.16</c:v>
                </c:pt>
                <c:pt idx="51">
                  <c:v>57.16</c:v>
                </c:pt>
                <c:pt idx="52">
                  <c:v>57.16</c:v>
                </c:pt>
                <c:pt idx="53">
                  <c:v>57.16</c:v>
                </c:pt>
                <c:pt idx="54">
                  <c:v>57.16</c:v>
                </c:pt>
                <c:pt idx="55">
                  <c:v>57.16</c:v>
                </c:pt>
                <c:pt idx="56">
                  <c:v>57.16</c:v>
                </c:pt>
                <c:pt idx="57">
                  <c:v>57.16</c:v>
                </c:pt>
                <c:pt idx="58">
                  <c:v>57.16</c:v>
                </c:pt>
                <c:pt idx="59">
                  <c:v>57.16</c:v>
                </c:pt>
                <c:pt idx="60">
                  <c:v>57.16</c:v>
                </c:pt>
                <c:pt idx="61">
                  <c:v>57.16</c:v>
                </c:pt>
                <c:pt idx="62">
                  <c:v>57.16</c:v>
                </c:pt>
                <c:pt idx="63">
                  <c:v>57.16</c:v>
                </c:pt>
                <c:pt idx="64">
                  <c:v>57.16</c:v>
                </c:pt>
                <c:pt idx="65">
                  <c:v>57.16</c:v>
                </c:pt>
                <c:pt idx="66">
                  <c:v>57.16</c:v>
                </c:pt>
                <c:pt idx="67">
                  <c:v>57.16</c:v>
                </c:pt>
                <c:pt idx="68">
                  <c:v>57.16</c:v>
                </c:pt>
                <c:pt idx="69">
                  <c:v>57.16</c:v>
                </c:pt>
                <c:pt idx="70">
                  <c:v>57.16</c:v>
                </c:pt>
                <c:pt idx="71">
                  <c:v>57.16</c:v>
                </c:pt>
                <c:pt idx="72">
                  <c:v>57.16</c:v>
                </c:pt>
                <c:pt idx="73">
                  <c:v>57.16</c:v>
                </c:pt>
                <c:pt idx="74">
                  <c:v>57.16</c:v>
                </c:pt>
                <c:pt idx="75">
                  <c:v>57.16</c:v>
                </c:pt>
                <c:pt idx="76">
                  <c:v>57.16</c:v>
                </c:pt>
                <c:pt idx="77">
                  <c:v>57.16</c:v>
                </c:pt>
                <c:pt idx="78">
                  <c:v>57.16</c:v>
                </c:pt>
                <c:pt idx="79">
                  <c:v>57.16</c:v>
                </c:pt>
                <c:pt idx="80">
                  <c:v>57.16</c:v>
                </c:pt>
                <c:pt idx="81">
                  <c:v>57.16</c:v>
                </c:pt>
                <c:pt idx="82">
                  <c:v>57.16</c:v>
                </c:pt>
                <c:pt idx="83">
                  <c:v>57.16</c:v>
                </c:pt>
                <c:pt idx="84">
                  <c:v>57.16</c:v>
                </c:pt>
                <c:pt idx="85">
                  <c:v>57.16</c:v>
                </c:pt>
                <c:pt idx="86">
                  <c:v>57.16</c:v>
                </c:pt>
                <c:pt idx="87">
                  <c:v>57.16</c:v>
                </c:pt>
                <c:pt idx="88">
                  <c:v>57.16</c:v>
                </c:pt>
                <c:pt idx="89">
                  <c:v>57.16</c:v>
                </c:pt>
                <c:pt idx="90">
                  <c:v>57.16</c:v>
                </c:pt>
                <c:pt idx="91">
                  <c:v>57.16</c:v>
                </c:pt>
                <c:pt idx="92">
                  <c:v>57.16</c:v>
                </c:pt>
                <c:pt idx="93">
                  <c:v>57.16</c:v>
                </c:pt>
                <c:pt idx="94">
                  <c:v>57.16</c:v>
                </c:pt>
                <c:pt idx="95">
                  <c:v>57.16</c:v>
                </c:pt>
                <c:pt idx="96">
                  <c:v>57.16</c:v>
                </c:pt>
                <c:pt idx="97">
                  <c:v>57.16</c:v>
                </c:pt>
                <c:pt idx="98">
                  <c:v>57.16</c:v>
                </c:pt>
                <c:pt idx="99">
                  <c:v>57.16</c:v>
                </c:pt>
                <c:pt idx="100">
                  <c:v>57.16</c:v>
                </c:pt>
                <c:pt idx="101">
                  <c:v>57.16</c:v>
                </c:pt>
                <c:pt idx="102">
                  <c:v>57.16</c:v>
                </c:pt>
                <c:pt idx="103">
                  <c:v>57.16</c:v>
                </c:pt>
                <c:pt idx="104">
                  <c:v>57.16</c:v>
                </c:pt>
                <c:pt idx="105">
                  <c:v>57.16</c:v>
                </c:pt>
                <c:pt idx="106">
                  <c:v>57.16</c:v>
                </c:pt>
                <c:pt idx="107">
                  <c:v>57.16</c:v>
                </c:pt>
                <c:pt idx="108">
                  <c:v>57.16</c:v>
                </c:pt>
                <c:pt idx="109">
                  <c:v>57.16</c:v>
                </c:pt>
                <c:pt idx="110">
                  <c:v>57.16</c:v>
                </c:pt>
                <c:pt idx="111">
                  <c:v>57.16</c:v>
                </c:pt>
                <c:pt idx="112">
                  <c:v>57.16</c:v>
                </c:pt>
                <c:pt idx="113">
                  <c:v>57.16</c:v>
                </c:pt>
                <c:pt idx="114">
                  <c:v>57.16</c:v>
                </c:pt>
                <c:pt idx="115">
                  <c:v>57.16</c:v>
                </c:pt>
                <c:pt idx="116">
                  <c:v>57.16</c:v>
                </c:pt>
                <c:pt idx="117">
                  <c:v>57.16</c:v>
                </c:pt>
                <c:pt idx="118">
                  <c:v>57.16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8CB-49F0-B680-A791C427F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312896"/>
        <c:axId val="91314816"/>
      </c:lineChart>
      <c:catAx>
        <c:axId val="91312896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1314816"/>
        <c:crosses val="autoZero"/>
        <c:auto val="1"/>
        <c:lblAlgn val="ctr"/>
        <c:lblOffset val="100"/>
        <c:noMultiLvlLbl val="0"/>
      </c:catAx>
      <c:valAx>
        <c:axId val="91314816"/>
        <c:scaling>
          <c:orientation val="minMax"/>
          <c:max val="100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,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1312896"/>
        <c:crosses val="autoZero"/>
        <c:crossBetween val="between"/>
      </c:valAx>
      <c:spPr>
        <a:noFill/>
        <a:ln w="28575"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3839160686339238"/>
          <c:y val="1.330976485082222E-2"/>
          <c:w val="0.17780006335909271"/>
          <c:h val="4.19779057468562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1</xdr:row>
      <xdr:rowOff>28575</xdr:rowOff>
    </xdr:from>
    <xdr:to>
      <xdr:col>29</xdr:col>
      <xdr:colOff>486833</xdr:colOff>
      <xdr:row>25</xdr:row>
      <xdr:rowOff>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4893A542-78A6-449C-9F01-EC1460327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42334</xdr:colOff>
      <xdr:row>25</xdr:row>
      <xdr:rowOff>52916</xdr:rowOff>
    </xdr:from>
    <xdr:to>
      <xdr:col>29</xdr:col>
      <xdr:colOff>527809</xdr:colOff>
      <xdr:row>49</xdr:row>
      <xdr:rowOff>115360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xmlns="" id="{4893A542-78A6-449C-9F01-EC1460327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63500</xdr:colOff>
      <xdr:row>50</xdr:row>
      <xdr:rowOff>31750</xdr:rowOff>
    </xdr:from>
    <xdr:to>
      <xdr:col>29</xdr:col>
      <xdr:colOff>595841</xdr:colOff>
      <xdr:row>74</xdr:row>
      <xdr:rowOff>1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xmlns="" id="{4893A542-78A6-449C-9F01-EC1460327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74</xdr:row>
      <xdr:rowOff>76202</xdr:rowOff>
    </xdr:from>
    <xdr:to>
      <xdr:col>29</xdr:col>
      <xdr:colOff>180975</xdr:colOff>
      <xdr:row>99</xdr:row>
      <xdr:rowOff>180976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xmlns="" id="{4893A542-78A6-449C-9F01-EC1460327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57150</xdr:colOff>
      <xdr:row>100</xdr:row>
      <xdr:rowOff>57149</xdr:rowOff>
    </xdr:from>
    <xdr:to>
      <xdr:col>29</xdr:col>
      <xdr:colOff>171450</xdr:colOff>
      <xdr:row>125</xdr:row>
      <xdr:rowOff>19051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xmlns="" id="{4893A542-78A6-449C-9F01-EC1460327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66675</xdr:colOff>
      <xdr:row>125</xdr:row>
      <xdr:rowOff>85725</xdr:rowOff>
    </xdr:from>
    <xdr:to>
      <xdr:col>29</xdr:col>
      <xdr:colOff>38100</xdr:colOff>
      <xdr:row>150</xdr:row>
      <xdr:rowOff>0</xdr:rowOff>
    </xdr:to>
    <xdr:graphicFrame macro="">
      <xdr:nvGraphicFramePr>
        <xdr:cNvPr id="7" name="Диаграмма 6">
          <a:extLst>
            <a:ext uri="{FF2B5EF4-FFF2-40B4-BE49-F238E27FC236}">
              <a16:creationId xmlns:a16="http://schemas.microsoft.com/office/drawing/2014/main" xmlns="" id="{4893A542-78A6-449C-9F01-EC1460327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57149</xdr:colOff>
      <xdr:row>150</xdr:row>
      <xdr:rowOff>76200</xdr:rowOff>
    </xdr:from>
    <xdr:to>
      <xdr:col>29</xdr:col>
      <xdr:colOff>9524</xdr:colOff>
      <xdr:row>174</xdr:row>
      <xdr:rowOff>180975</xdr:rowOff>
    </xdr:to>
    <xdr:graphicFrame macro="">
      <xdr:nvGraphicFramePr>
        <xdr:cNvPr id="8" name="Диаграмма 7">
          <a:extLst>
            <a:ext uri="{FF2B5EF4-FFF2-40B4-BE49-F238E27FC236}">
              <a16:creationId xmlns:a16="http://schemas.microsoft.com/office/drawing/2014/main" xmlns="" id="{4893A542-78A6-449C-9F01-EC1460327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68791</xdr:colOff>
      <xdr:row>175</xdr:row>
      <xdr:rowOff>134409</xdr:rowOff>
    </xdr:from>
    <xdr:to>
      <xdr:col>29</xdr:col>
      <xdr:colOff>7407</xdr:colOff>
      <xdr:row>200</xdr:row>
      <xdr:rowOff>86784</xdr:rowOff>
    </xdr:to>
    <xdr:graphicFrame macro="">
      <xdr:nvGraphicFramePr>
        <xdr:cNvPr id="9" name="Диаграмма 8">
          <a:extLst>
            <a:ext uri="{FF2B5EF4-FFF2-40B4-BE49-F238E27FC236}">
              <a16:creationId xmlns:a16="http://schemas.microsoft.com/office/drawing/2014/main" xmlns="" id="{4893A542-78A6-449C-9F01-EC1460327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74082</xdr:colOff>
      <xdr:row>201</xdr:row>
      <xdr:rowOff>1</xdr:rowOff>
    </xdr:from>
    <xdr:to>
      <xdr:col>29</xdr:col>
      <xdr:colOff>142874</xdr:colOff>
      <xdr:row>226</xdr:row>
      <xdr:rowOff>169333</xdr:rowOff>
    </xdr:to>
    <xdr:graphicFrame macro="">
      <xdr:nvGraphicFramePr>
        <xdr:cNvPr id="10" name="Диаграмма 9">
          <a:extLst>
            <a:ext uri="{FF2B5EF4-FFF2-40B4-BE49-F238E27FC236}">
              <a16:creationId xmlns:a16="http://schemas.microsoft.com/office/drawing/2014/main" xmlns="" id="{4893A542-78A6-449C-9F01-EC1460327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63500</xdr:colOff>
      <xdr:row>227</xdr:row>
      <xdr:rowOff>84666</xdr:rowOff>
    </xdr:from>
    <xdr:to>
      <xdr:col>29</xdr:col>
      <xdr:colOff>74083</xdr:colOff>
      <xdr:row>254</xdr:row>
      <xdr:rowOff>116417</xdr:rowOff>
    </xdr:to>
    <xdr:graphicFrame macro="">
      <xdr:nvGraphicFramePr>
        <xdr:cNvPr id="11" name="Диаграмма 10">
          <a:extLst>
            <a:ext uri="{FF2B5EF4-FFF2-40B4-BE49-F238E27FC236}">
              <a16:creationId xmlns:a16="http://schemas.microsoft.com/office/drawing/2014/main" xmlns="" id="{4893A542-78A6-449C-9F01-EC1460327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0.0385</cdr:x>
      <cdr:y>0.11588</cdr:y>
    </cdr:from>
    <cdr:to>
      <cdr:x>0.03936</cdr:x>
      <cdr:y>0.64442</cdr:y>
    </cdr:to>
    <cdr:cxnSp macro="">
      <cdr:nvCxnSpPr>
        <cdr:cNvPr id="3" name="Прямая соединительная линия 2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687969" y="571514"/>
          <a:ext cx="15369" cy="260667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0.1213</cdr:x>
      <cdr:y>0.11374</cdr:y>
    </cdr:from>
    <cdr:to>
      <cdr:x>0.12201</cdr:x>
      <cdr:y>0.64308</cdr:y>
    </cdr:to>
    <cdr:cxnSp macro="">
      <cdr:nvCxnSpPr>
        <cdr:cNvPr id="10" name="Прямая соединительная линия 9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 flipH="1">
          <a:off x="2167542" y="560931"/>
          <a:ext cx="12688" cy="261061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0.22683</cdr:x>
      <cdr:y>0.10729</cdr:y>
    </cdr:from>
    <cdr:to>
      <cdr:x>0.22707</cdr:x>
      <cdr:y>0.65537</cdr:y>
    </cdr:to>
    <cdr:cxnSp macro="">
      <cdr:nvCxnSpPr>
        <cdr:cNvPr id="11" name="Прямая соединительная линия 10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4053400" y="529150"/>
          <a:ext cx="4289" cy="270303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0.37311</cdr:x>
      <cdr:y>0.10515</cdr:y>
    </cdr:from>
    <cdr:to>
      <cdr:x>0.37413</cdr:x>
      <cdr:y>0.65549</cdr:y>
    </cdr:to>
    <cdr:cxnSp macro="">
      <cdr:nvCxnSpPr>
        <cdr:cNvPr id="12" name="Прямая соединительная линия 11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6667457" y="518597"/>
          <a:ext cx="18228" cy="271418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0.54546</cdr:x>
      <cdr:y>0.11159</cdr:y>
    </cdr:from>
    <cdr:to>
      <cdr:x>0.54672</cdr:x>
      <cdr:y>0.65074</cdr:y>
    </cdr:to>
    <cdr:cxnSp macro="">
      <cdr:nvCxnSpPr>
        <cdr:cNvPr id="13" name="Прямая соединительная линия 12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9747310" y="550347"/>
          <a:ext cx="22516" cy="265899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0.66864</cdr:x>
      <cdr:y>0.11803</cdr:y>
    </cdr:from>
    <cdr:to>
      <cdr:x>0.66868</cdr:x>
      <cdr:y>0.65415</cdr:y>
    </cdr:to>
    <cdr:cxnSp macro="">
      <cdr:nvCxnSpPr>
        <cdr:cNvPr id="14" name="Прямая соединительная линия 13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11948573" y="582106"/>
          <a:ext cx="714" cy="264405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0.92153</cdr:x>
      <cdr:y>0.10729</cdr:y>
    </cdr:from>
    <cdr:to>
      <cdr:x>0.92217</cdr:x>
      <cdr:y>0.64438</cdr:y>
    </cdr:to>
    <cdr:cxnSp macro="">
      <cdr:nvCxnSpPr>
        <cdr:cNvPr id="15" name="Прямая соединительная линия 14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16467664" y="529160"/>
          <a:ext cx="11436" cy="264883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0.03664</cdr:x>
      <cdr:y>0.13292</cdr:y>
    </cdr:from>
    <cdr:to>
      <cdr:x>0.03744</cdr:x>
      <cdr:y>0.64338</cdr:y>
    </cdr:to>
    <cdr:cxnSp macro="">
      <cdr:nvCxnSpPr>
        <cdr:cNvPr id="3" name="Прямая соединительная линия 2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 flipH="1">
          <a:off x="652546" y="687894"/>
          <a:ext cx="14250" cy="264175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0.11903</cdr:x>
      <cdr:y>0.12883</cdr:y>
    </cdr:from>
    <cdr:to>
      <cdr:x>0.12002</cdr:x>
      <cdr:y>0.64176</cdr:y>
    </cdr:to>
    <cdr:cxnSp macro="">
      <cdr:nvCxnSpPr>
        <cdr:cNvPr id="10" name="Прямая соединительная линия 9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 flipH="1">
          <a:off x="2120130" y="666728"/>
          <a:ext cx="17634" cy="265454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0.22597</cdr:x>
      <cdr:y>0.13497</cdr:y>
    </cdr:from>
    <cdr:to>
      <cdr:x>0.22638</cdr:x>
      <cdr:y>0.65103</cdr:y>
    </cdr:to>
    <cdr:cxnSp macro="">
      <cdr:nvCxnSpPr>
        <cdr:cNvPr id="11" name="Прямая соединительная линия 10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 flipH="1">
          <a:off x="4024890" y="698478"/>
          <a:ext cx="7303" cy="267074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0.3721</cdr:x>
      <cdr:y>0.12679</cdr:y>
    </cdr:from>
    <cdr:to>
      <cdr:x>0.37433</cdr:x>
      <cdr:y>0.64781</cdr:y>
    </cdr:to>
    <cdr:cxnSp macro="">
      <cdr:nvCxnSpPr>
        <cdr:cNvPr id="12" name="Прямая соединительная линия 11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 flipH="1">
          <a:off x="6627691" y="656145"/>
          <a:ext cx="39720" cy="269641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0.54367</cdr:x>
      <cdr:y>0.12884</cdr:y>
    </cdr:from>
    <cdr:to>
      <cdr:x>0.54396</cdr:x>
      <cdr:y>0.64761</cdr:y>
    </cdr:to>
    <cdr:cxnSp macro="">
      <cdr:nvCxnSpPr>
        <cdr:cNvPr id="13" name="Прямая соединительная линия 12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9683759" y="666754"/>
          <a:ext cx="5166" cy="268476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0.66786</cdr:x>
      <cdr:y>0.13088</cdr:y>
    </cdr:from>
    <cdr:to>
      <cdr:x>0.66873</cdr:x>
      <cdr:y>0.64381</cdr:y>
    </cdr:to>
    <cdr:cxnSp macro="">
      <cdr:nvCxnSpPr>
        <cdr:cNvPr id="14" name="Прямая соединительная линия 13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11895712" y="677312"/>
          <a:ext cx="15497" cy="265454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0.92038</cdr:x>
      <cdr:y>0.13906</cdr:y>
    </cdr:from>
    <cdr:to>
      <cdr:x>0.92201</cdr:x>
      <cdr:y>0.65055</cdr:y>
    </cdr:to>
    <cdr:cxnSp macro="">
      <cdr:nvCxnSpPr>
        <cdr:cNvPr id="15" name="Прямая соединительная линия 14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16393503" y="719671"/>
          <a:ext cx="29034" cy="264708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0.03269</cdr:x>
      <cdr:y>0.05957</cdr:y>
    </cdr:from>
    <cdr:to>
      <cdr:x>0.03269</cdr:x>
      <cdr:y>0.60028</cdr:y>
    </cdr:to>
    <cdr:cxnSp macro="">
      <cdr:nvCxnSpPr>
        <cdr:cNvPr id="3" name="Прямая соединительная линия 2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595614" y="270664"/>
          <a:ext cx="0" cy="245667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0.11483</cdr:x>
      <cdr:y>0.0677</cdr:y>
    </cdr:from>
    <cdr:to>
      <cdr:x>0.11569</cdr:x>
      <cdr:y>0.60633</cdr:y>
    </cdr:to>
    <cdr:cxnSp macro="">
      <cdr:nvCxnSpPr>
        <cdr:cNvPr id="16" name="Прямая соединительная линия 15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 flipH="1">
          <a:off x="2092343" y="307602"/>
          <a:ext cx="15670" cy="244722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0.22224</cdr:x>
      <cdr:y>0.05138</cdr:y>
    </cdr:from>
    <cdr:to>
      <cdr:x>0.22344</cdr:x>
      <cdr:y>0.60168</cdr:y>
    </cdr:to>
    <cdr:cxnSp macro="">
      <cdr:nvCxnSpPr>
        <cdr:cNvPr id="17" name="Прямая соединительная линия 16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4049540" y="233421"/>
          <a:ext cx="21866" cy="250024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0.37036</cdr:x>
      <cdr:y>0.07121</cdr:y>
    </cdr:from>
    <cdr:to>
      <cdr:x>0.37064</cdr:x>
      <cdr:y>0.61519</cdr:y>
    </cdr:to>
    <cdr:cxnSp macro="">
      <cdr:nvCxnSpPr>
        <cdr:cNvPr id="18" name="Прямая соединительная линия 17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 flipH="1">
          <a:off x="6748483" y="323540"/>
          <a:ext cx="5102" cy="247153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0.5431</cdr:x>
      <cdr:y>0.07352</cdr:y>
    </cdr:from>
    <cdr:to>
      <cdr:x>0.54315</cdr:x>
      <cdr:y>0.61679</cdr:y>
    </cdr:to>
    <cdr:cxnSp macro="">
      <cdr:nvCxnSpPr>
        <cdr:cNvPr id="19" name="Прямая соединительная линия 18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 flipH="1">
          <a:off x="9895940" y="334050"/>
          <a:ext cx="911" cy="246830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0.66521</cdr:x>
      <cdr:y>0.07795</cdr:y>
    </cdr:from>
    <cdr:to>
      <cdr:x>0.66523</cdr:x>
      <cdr:y>0.62139</cdr:y>
    </cdr:to>
    <cdr:cxnSp macro="">
      <cdr:nvCxnSpPr>
        <cdr:cNvPr id="20" name="Прямая соединительная линия 19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12120930" y="354163"/>
          <a:ext cx="365" cy="246907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0.92159</cdr:x>
      <cdr:y>0.08689</cdr:y>
    </cdr:from>
    <cdr:to>
      <cdr:x>0.92197</cdr:x>
      <cdr:y>0.62171</cdr:y>
    </cdr:to>
    <cdr:cxnSp macro="">
      <cdr:nvCxnSpPr>
        <cdr:cNvPr id="21" name="Прямая соединительная линия 20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16792576" y="394758"/>
          <a:ext cx="6940" cy="242993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0.03299</cdr:x>
      <cdr:y>0.07993</cdr:y>
    </cdr:from>
    <cdr:to>
      <cdr:x>0.03433</cdr:x>
      <cdr:y>0.62095</cdr:y>
    </cdr:to>
    <cdr:cxnSp macro="">
      <cdr:nvCxnSpPr>
        <cdr:cNvPr id="3" name="Прямая соединительная линия 2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603208" y="370414"/>
          <a:ext cx="24504" cy="250732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0.11511</cdr:x>
      <cdr:y>0.08747</cdr:y>
    </cdr:from>
    <cdr:to>
      <cdr:x>0.11566</cdr:x>
      <cdr:y>0.61912</cdr:y>
    </cdr:to>
    <cdr:cxnSp macro="">
      <cdr:nvCxnSpPr>
        <cdr:cNvPr id="10" name="Прямая соединительная линия 9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2104885" y="405375"/>
          <a:ext cx="10057" cy="246390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0.2222</cdr:x>
      <cdr:y>0.09431</cdr:y>
    </cdr:from>
    <cdr:to>
      <cdr:x>0.22256</cdr:x>
      <cdr:y>0.6239</cdr:y>
    </cdr:to>
    <cdr:cxnSp macro="">
      <cdr:nvCxnSpPr>
        <cdr:cNvPr id="11" name="Прямая соединительная линия 10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 flipH="1">
          <a:off x="4063338" y="437087"/>
          <a:ext cx="6583" cy="245435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0.36988</cdr:x>
      <cdr:y>0.08162</cdr:y>
    </cdr:from>
    <cdr:to>
      <cdr:x>0.37097</cdr:x>
      <cdr:y>0.62162</cdr:y>
    </cdr:to>
    <cdr:cxnSp macro="">
      <cdr:nvCxnSpPr>
        <cdr:cNvPr id="12" name="Прямая соединительная линия 11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6763887" y="378276"/>
          <a:ext cx="19932" cy="250259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0.54275</cdr:x>
      <cdr:y>0.08322</cdr:y>
    </cdr:from>
    <cdr:to>
      <cdr:x>0.54302</cdr:x>
      <cdr:y>0.62575</cdr:y>
    </cdr:to>
    <cdr:cxnSp macro="">
      <cdr:nvCxnSpPr>
        <cdr:cNvPr id="13" name="Прямая соединительная линия 12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9925097" y="385678"/>
          <a:ext cx="4937" cy="251432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0.66596</cdr:x>
      <cdr:y>0.08798</cdr:y>
    </cdr:from>
    <cdr:to>
      <cdr:x>0.66616</cdr:x>
      <cdr:y>0.62619</cdr:y>
    </cdr:to>
    <cdr:cxnSp macro="">
      <cdr:nvCxnSpPr>
        <cdr:cNvPr id="14" name="Прямая соединительная линия 13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12178149" y="407751"/>
          <a:ext cx="3657" cy="249430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0.92061</cdr:x>
      <cdr:y>0.10159</cdr:y>
    </cdr:from>
    <cdr:to>
      <cdr:x>0.92095</cdr:x>
      <cdr:y>0.63304</cdr:y>
    </cdr:to>
    <cdr:cxnSp macro="">
      <cdr:nvCxnSpPr>
        <cdr:cNvPr id="15" name="Прямая соединительная линия 14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 flipH="1">
          <a:off x="16834911" y="470812"/>
          <a:ext cx="6217" cy="246297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0.0353</cdr:x>
      <cdr:y>0.07404</cdr:y>
    </cdr:from>
    <cdr:to>
      <cdr:x>0.03623</cdr:x>
      <cdr:y>0.59215</cdr:y>
    </cdr:to>
    <cdr:cxnSp macro="">
      <cdr:nvCxnSpPr>
        <cdr:cNvPr id="3" name="Прямая соединительная линия 2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647091" y="336156"/>
          <a:ext cx="17050" cy="235234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0.11668</cdr:x>
      <cdr:y>0.08273</cdr:y>
    </cdr:from>
    <cdr:to>
      <cdr:x>0.11689</cdr:x>
      <cdr:y>0.59873</cdr:y>
    </cdr:to>
    <cdr:cxnSp macro="">
      <cdr:nvCxnSpPr>
        <cdr:cNvPr id="10" name="Прямая соединительная линия 9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2139205" y="375615"/>
          <a:ext cx="3850" cy="234276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0.22251</cdr:x>
      <cdr:y>0.08095</cdr:y>
    </cdr:from>
    <cdr:to>
      <cdr:x>0.22313</cdr:x>
      <cdr:y>0.60572</cdr:y>
    </cdr:to>
    <cdr:cxnSp macro="">
      <cdr:nvCxnSpPr>
        <cdr:cNvPr id="11" name="Прямая соединительная линия 10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4079306" y="367543"/>
          <a:ext cx="11367" cy="238258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0.36944</cdr:x>
      <cdr:y>0.08941</cdr:y>
    </cdr:from>
    <cdr:to>
      <cdr:x>0.3698</cdr:x>
      <cdr:y>0.61017</cdr:y>
    </cdr:to>
    <cdr:cxnSp macro="">
      <cdr:nvCxnSpPr>
        <cdr:cNvPr id="12" name="Прямая соединительная линия 11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 flipH="1">
          <a:off x="6773082" y="405953"/>
          <a:ext cx="6600" cy="236438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0.54064</cdr:x>
      <cdr:y>0.07869</cdr:y>
    </cdr:from>
    <cdr:to>
      <cdr:x>0.54152</cdr:x>
      <cdr:y>0.61167</cdr:y>
    </cdr:to>
    <cdr:cxnSp macro="">
      <cdr:nvCxnSpPr>
        <cdr:cNvPr id="13" name="Прямая соединительная линия 12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9911894" y="357272"/>
          <a:ext cx="16133" cy="241986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0.66227</cdr:x>
      <cdr:y>0.08531</cdr:y>
    </cdr:from>
    <cdr:to>
      <cdr:x>0.66326</cdr:x>
      <cdr:y>0.60551</cdr:y>
    </cdr:to>
    <cdr:cxnSp macro="">
      <cdr:nvCxnSpPr>
        <cdr:cNvPr id="14" name="Прямая соединительная линия 13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12141698" y="387320"/>
          <a:ext cx="18150" cy="236183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0.91673</cdr:x>
      <cdr:y>0.09764</cdr:y>
    </cdr:from>
    <cdr:to>
      <cdr:x>0.91769</cdr:x>
      <cdr:y>0.61717</cdr:y>
    </cdr:to>
    <cdr:cxnSp macro="">
      <cdr:nvCxnSpPr>
        <cdr:cNvPr id="15" name="Прямая соединительная линия 14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16806945" y="443296"/>
          <a:ext cx="17601" cy="235879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0.03822</cdr:x>
      <cdr:y>0.06915</cdr:y>
    </cdr:from>
    <cdr:to>
      <cdr:x>0.03847</cdr:x>
      <cdr:y>0.65036</cdr:y>
    </cdr:to>
    <cdr:cxnSp macro="">
      <cdr:nvCxnSpPr>
        <cdr:cNvPr id="3" name="Прямая соединительная линия 2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684742" y="336548"/>
          <a:ext cx="4487" cy="282894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0.11974</cdr:x>
      <cdr:y>0.07567</cdr:y>
    </cdr:from>
    <cdr:to>
      <cdr:x>0.11983</cdr:x>
      <cdr:y>0.64518</cdr:y>
    </cdr:to>
    <cdr:cxnSp macro="">
      <cdr:nvCxnSpPr>
        <cdr:cNvPr id="10" name="Прямая соединительная линия 9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2145172" y="368307"/>
          <a:ext cx="1613" cy="277196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0.22548</cdr:x>
      <cdr:y>0.07784</cdr:y>
    </cdr:from>
    <cdr:to>
      <cdr:x>0.22627</cdr:x>
      <cdr:y>0.64996</cdr:y>
    </cdr:to>
    <cdr:cxnSp macro="">
      <cdr:nvCxnSpPr>
        <cdr:cNvPr id="11" name="Прямая соединительная линия 10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4039658" y="378881"/>
          <a:ext cx="14108" cy="278465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0.37258</cdr:x>
      <cdr:y>0.07349</cdr:y>
    </cdr:from>
    <cdr:to>
      <cdr:x>0.37381</cdr:x>
      <cdr:y>0.64674</cdr:y>
    </cdr:to>
    <cdr:cxnSp macro="">
      <cdr:nvCxnSpPr>
        <cdr:cNvPr id="12" name="Прямая соединительная линия 11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6674908" y="357714"/>
          <a:ext cx="22160" cy="279014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0.54435</cdr:x>
      <cdr:y>0.06915</cdr:y>
    </cdr:from>
    <cdr:to>
      <cdr:x>0.54448</cdr:x>
      <cdr:y>0.649</cdr:y>
    </cdr:to>
    <cdr:cxnSp macro="">
      <cdr:nvCxnSpPr>
        <cdr:cNvPr id="13" name="Прямая соединительная линия 12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 flipH="1">
          <a:off x="9752364" y="336548"/>
          <a:ext cx="2294" cy="282229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0.66736</cdr:x>
      <cdr:y>0.07349</cdr:y>
    </cdr:from>
    <cdr:to>
      <cdr:x>0.66767</cdr:x>
      <cdr:y>0.65748</cdr:y>
    </cdr:to>
    <cdr:cxnSp macro="">
      <cdr:nvCxnSpPr>
        <cdr:cNvPr id="14" name="Прямая соединительная линия 13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11955992" y="357714"/>
          <a:ext cx="5554" cy="284239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0.92078</cdr:x>
      <cdr:y>0.07349</cdr:y>
    </cdr:from>
    <cdr:to>
      <cdr:x>0.92201</cdr:x>
      <cdr:y>0.65137</cdr:y>
    </cdr:to>
    <cdr:cxnSp macro="">
      <cdr:nvCxnSpPr>
        <cdr:cNvPr id="15" name="Прямая соединительная линия 14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16496242" y="357714"/>
          <a:ext cx="21958" cy="281266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0.03685</cdr:x>
      <cdr:y>0.08482</cdr:y>
    </cdr:from>
    <cdr:to>
      <cdr:x>0.03704</cdr:x>
      <cdr:y>0.64097</cdr:y>
    </cdr:to>
    <cdr:cxnSp macro="">
      <cdr:nvCxnSpPr>
        <cdr:cNvPr id="3" name="Прямая соединительная линия 2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660166" y="400724"/>
          <a:ext cx="3404" cy="262747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0.1185</cdr:x>
      <cdr:y>0.07975</cdr:y>
    </cdr:from>
    <cdr:to>
      <cdr:x>0.11928</cdr:x>
      <cdr:y>0.64677</cdr:y>
    </cdr:to>
    <cdr:cxnSp macro="">
      <cdr:nvCxnSpPr>
        <cdr:cNvPr id="10" name="Прямая соединительная линия 9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2123017" y="376767"/>
          <a:ext cx="13961" cy="267883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0.22537</cdr:x>
      <cdr:y>0.0917</cdr:y>
    </cdr:from>
    <cdr:to>
      <cdr:x>0.22556</cdr:x>
      <cdr:y>0.64785</cdr:y>
    </cdr:to>
    <cdr:cxnSp macro="">
      <cdr:nvCxnSpPr>
        <cdr:cNvPr id="11" name="Прямая соединительная линия 10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4037629" y="433228"/>
          <a:ext cx="3404" cy="262747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0.37252</cdr:x>
      <cdr:y>0.07751</cdr:y>
    </cdr:from>
    <cdr:to>
      <cdr:x>0.37314</cdr:x>
      <cdr:y>0.64893</cdr:y>
    </cdr:to>
    <cdr:cxnSp macro="">
      <cdr:nvCxnSpPr>
        <cdr:cNvPr id="12" name="Прямая соединительная линия 11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6673850" y="366184"/>
          <a:ext cx="11201" cy="269962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0.54442</cdr:x>
      <cdr:y>0.08423</cdr:y>
    </cdr:from>
    <cdr:to>
      <cdr:x>0.54498</cdr:x>
      <cdr:y>0.65425</cdr:y>
    </cdr:to>
    <cdr:cxnSp macro="">
      <cdr:nvCxnSpPr>
        <cdr:cNvPr id="13" name="Прямая соединительная линия 12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9753600" y="397934"/>
          <a:ext cx="9898" cy="269300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0.66701</cdr:x>
      <cdr:y>0.07975</cdr:y>
    </cdr:from>
    <cdr:to>
      <cdr:x>0.6673</cdr:x>
      <cdr:y>0.65192</cdr:y>
    </cdr:to>
    <cdr:cxnSp macro="">
      <cdr:nvCxnSpPr>
        <cdr:cNvPr id="14" name="Прямая соединительная линия 13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 flipH="1">
          <a:off x="11949710" y="376767"/>
          <a:ext cx="5223" cy="270316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0.92065</cdr:x>
      <cdr:y>0.08199</cdr:y>
    </cdr:from>
    <cdr:to>
      <cdr:x>0.9219</cdr:x>
      <cdr:y>0.64691</cdr:y>
    </cdr:to>
    <cdr:cxnSp macro="">
      <cdr:nvCxnSpPr>
        <cdr:cNvPr id="15" name="Прямая соединительная линия 14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 flipH="1">
          <a:off x="16493822" y="387351"/>
          <a:ext cx="22528" cy="266891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0.03375</cdr:x>
      <cdr:y>0.06048</cdr:y>
    </cdr:from>
    <cdr:to>
      <cdr:x>0.03393</cdr:x>
      <cdr:y>0.66101</cdr:y>
    </cdr:to>
    <cdr:cxnSp macro="">
      <cdr:nvCxnSpPr>
        <cdr:cNvPr id="3" name="Прямая соединительная линия 2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 flipH="1">
          <a:off x="599899" y="282854"/>
          <a:ext cx="3199" cy="280854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0.11663</cdr:x>
      <cdr:y>0.06703</cdr:y>
    </cdr:from>
    <cdr:to>
      <cdr:x>0.1172</cdr:x>
      <cdr:y>0.66553</cdr:y>
    </cdr:to>
    <cdr:cxnSp macro="">
      <cdr:nvCxnSpPr>
        <cdr:cNvPr id="10" name="Прямая соединительная линия 9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2072811" y="313495"/>
          <a:ext cx="10130" cy="279905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0.22225</cdr:x>
      <cdr:y>0.0714</cdr:y>
    </cdr:from>
    <cdr:to>
      <cdr:x>0.22237</cdr:x>
      <cdr:y>0.66599</cdr:y>
    </cdr:to>
    <cdr:cxnSp macro="">
      <cdr:nvCxnSpPr>
        <cdr:cNvPr id="11" name="Прямая соединительная линия 10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3949952" y="333904"/>
          <a:ext cx="2133" cy="278076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0.37023</cdr:x>
      <cdr:y>0.07201</cdr:y>
    </cdr:from>
    <cdr:to>
      <cdr:x>0.37074</cdr:x>
      <cdr:y>0.65897</cdr:y>
    </cdr:to>
    <cdr:cxnSp macro="">
      <cdr:nvCxnSpPr>
        <cdr:cNvPr id="12" name="Прямая соединительная линия 11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6579975" y="336785"/>
          <a:ext cx="9064" cy="274508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0.54298</cdr:x>
      <cdr:y>0.07054</cdr:y>
    </cdr:from>
    <cdr:to>
      <cdr:x>0.54314</cdr:x>
      <cdr:y>0.66531</cdr:y>
    </cdr:to>
    <cdr:cxnSp macro="">
      <cdr:nvCxnSpPr>
        <cdr:cNvPr id="13" name="Прямая соединительная линия 12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 flipH="1">
          <a:off x="9650214" y="329897"/>
          <a:ext cx="2843" cy="278160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0.66622</cdr:x>
      <cdr:y>0.07049</cdr:y>
    </cdr:from>
    <cdr:to>
      <cdr:x>0.66661</cdr:x>
      <cdr:y>0.66101</cdr:y>
    </cdr:to>
    <cdr:cxnSp macro="">
      <cdr:nvCxnSpPr>
        <cdr:cNvPr id="14" name="Прямая соединительная линия 13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11840445" y="329648"/>
          <a:ext cx="6931" cy="276173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0.91973</cdr:x>
      <cdr:y>0.08685</cdr:y>
    </cdr:from>
    <cdr:to>
      <cdr:x>0.92074</cdr:x>
      <cdr:y>0.67957</cdr:y>
    </cdr:to>
    <cdr:cxnSp macro="">
      <cdr:nvCxnSpPr>
        <cdr:cNvPr id="15" name="Прямая соединительная линия 14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16346008" y="406167"/>
          <a:ext cx="17951" cy="277201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0.03231</cdr:x>
      <cdr:y>0.09142</cdr:y>
    </cdr:from>
    <cdr:to>
      <cdr:x>0.0325</cdr:x>
      <cdr:y>0.64757</cdr:y>
    </cdr:to>
    <cdr:cxnSp macro="">
      <cdr:nvCxnSpPr>
        <cdr:cNvPr id="3" name="Прямая соединительная линия 2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573692" y="427551"/>
          <a:ext cx="3373" cy="260098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0.11609</cdr:x>
      <cdr:y>0.08887</cdr:y>
    </cdr:from>
    <cdr:to>
      <cdr:x>0.11628</cdr:x>
      <cdr:y>0.64502</cdr:y>
    </cdr:to>
    <cdr:cxnSp macro="">
      <cdr:nvCxnSpPr>
        <cdr:cNvPr id="10" name="Прямая соединительная линия 9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2060987" y="415636"/>
          <a:ext cx="3373" cy="260098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0.22109</cdr:x>
      <cdr:y>0.09867</cdr:y>
    </cdr:from>
    <cdr:to>
      <cdr:x>0.22128</cdr:x>
      <cdr:y>0.65482</cdr:y>
    </cdr:to>
    <cdr:cxnSp macro="">
      <cdr:nvCxnSpPr>
        <cdr:cNvPr id="11" name="Прямая соединительная линия 10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3925177" y="461444"/>
          <a:ext cx="3373" cy="260098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0.3702</cdr:x>
      <cdr:y>0.09102</cdr:y>
    </cdr:from>
    <cdr:to>
      <cdr:x>0.37039</cdr:x>
      <cdr:y>0.64717</cdr:y>
    </cdr:to>
    <cdr:cxnSp macro="">
      <cdr:nvCxnSpPr>
        <cdr:cNvPr id="12" name="Прямая соединительная линия 11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6572311" y="425677"/>
          <a:ext cx="3373" cy="260098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0.54252</cdr:x>
      <cdr:y>0.09272</cdr:y>
    </cdr:from>
    <cdr:to>
      <cdr:x>0.5427</cdr:x>
      <cdr:y>0.64887</cdr:y>
    </cdr:to>
    <cdr:cxnSp macro="">
      <cdr:nvCxnSpPr>
        <cdr:cNvPr id="13" name="Прямая соединительная линия 12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9631634" y="433617"/>
          <a:ext cx="3196" cy="260098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0.66565</cdr:x>
      <cdr:y>0.09821</cdr:y>
    </cdr:from>
    <cdr:to>
      <cdr:x>0.66584</cdr:x>
      <cdr:y>0.65436</cdr:y>
    </cdr:to>
    <cdr:cxnSp macro="">
      <cdr:nvCxnSpPr>
        <cdr:cNvPr id="14" name="Прямая соединительная линия 13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11817627" y="459298"/>
          <a:ext cx="3373" cy="260098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0.92091</cdr:x>
      <cdr:y>0.10291</cdr:y>
    </cdr:from>
    <cdr:to>
      <cdr:x>0.92109</cdr:x>
      <cdr:y>0.65906</cdr:y>
    </cdr:to>
    <cdr:cxnSp macro="">
      <cdr:nvCxnSpPr>
        <cdr:cNvPr id="15" name="Прямая соединительная линия 14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16349374" y="481292"/>
          <a:ext cx="3196" cy="260098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0.05698</cdr:x>
      <cdr:y>0.07475</cdr:y>
    </cdr:from>
    <cdr:to>
      <cdr:x>0.05757</cdr:x>
      <cdr:y>0.64714</cdr:y>
    </cdr:to>
    <cdr:cxnSp macro="">
      <cdr:nvCxnSpPr>
        <cdr:cNvPr id="3" name="Прямая соединительная линия 2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1010773" y="352422"/>
          <a:ext cx="10466" cy="269874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0.13632</cdr:x>
      <cdr:y>0.07924</cdr:y>
    </cdr:from>
    <cdr:to>
      <cdr:x>0.13794</cdr:x>
      <cdr:y>0.65691</cdr:y>
    </cdr:to>
    <cdr:cxnSp macro="">
      <cdr:nvCxnSpPr>
        <cdr:cNvPr id="10" name="Прямая соединительная линия 9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2418244" y="373588"/>
          <a:ext cx="28739" cy="272364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0.24012</cdr:x>
      <cdr:y>0.08149</cdr:y>
    </cdr:from>
    <cdr:to>
      <cdr:x>0.24136</cdr:x>
      <cdr:y>0.65158</cdr:y>
    </cdr:to>
    <cdr:cxnSp macro="">
      <cdr:nvCxnSpPr>
        <cdr:cNvPr id="11" name="Прямая соединительная линия 10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4259750" y="384196"/>
          <a:ext cx="21998" cy="268790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0.38331</cdr:x>
      <cdr:y>0.07699</cdr:y>
    </cdr:from>
    <cdr:to>
      <cdr:x>0.38447</cdr:x>
      <cdr:y>0.65876</cdr:y>
    </cdr:to>
    <cdr:cxnSp macro="">
      <cdr:nvCxnSpPr>
        <cdr:cNvPr id="12" name="Прямая соединительная линия 11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6799849" y="363008"/>
          <a:ext cx="20578" cy="274297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0.55035</cdr:x>
      <cdr:y>0.09046</cdr:y>
    </cdr:from>
    <cdr:to>
      <cdr:x>0.55262</cdr:x>
      <cdr:y>0.67347</cdr:y>
    </cdr:to>
    <cdr:cxnSp macro="">
      <cdr:nvCxnSpPr>
        <cdr:cNvPr id="13" name="Прямая соединительная линия 12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9763137" y="426530"/>
          <a:ext cx="40269" cy="274882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0.67027</cdr:x>
      <cdr:y>0.07475</cdr:y>
    </cdr:from>
    <cdr:to>
      <cdr:x>0.67107</cdr:x>
      <cdr:y>0.66428</cdr:y>
    </cdr:to>
    <cdr:cxnSp macro="">
      <cdr:nvCxnSpPr>
        <cdr:cNvPr id="14" name="Прямая соединительная линия 13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11890376" y="352421"/>
          <a:ext cx="14192" cy="277956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0.91832</cdr:x>
      <cdr:y>0.0927</cdr:y>
    </cdr:from>
    <cdr:to>
      <cdr:x>0.91845</cdr:x>
      <cdr:y>0.66075</cdr:y>
    </cdr:to>
    <cdr:cxnSp macro="">
      <cdr:nvCxnSpPr>
        <cdr:cNvPr id="15" name="Прямая соединительная линия 14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 flipH="1">
          <a:off x="16290799" y="437091"/>
          <a:ext cx="2243" cy="267826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B134"/>
  <sheetViews>
    <sheetView tabSelected="1" zoomScale="90" zoomScaleNormal="90" workbookViewId="0">
      <pane xSplit="3" ySplit="7" topLeftCell="D8" activePane="bottomRight" state="frozen"/>
      <selection pane="topRight" activeCell="D1" sqref="D1"/>
      <selection pane="bottomLeft" activeCell="A6" sqref="A6"/>
      <selection pane="bottomRight" activeCell="C5" sqref="C5:C6"/>
    </sheetView>
  </sheetViews>
  <sheetFormatPr defaultColWidth="0.140625" defaultRowHeight="15" x14ac:dyDescent="0.25"/>
  <cols>
    <col min="1" max="1" width="3.28515625" style="28" customWidth="1"/>
    <col min="2" max="2" width="8.7109375" style="28" customWidth="1"/>
    <col min="3" max="3" width="32.85546875" style="28" customWidth="1"/>
    <col min="4" max="5" width="8.7109375" style="28" customWidth="1"/>
    <col min="6" max="6" width="10" style="28" customWidth="1"/>
    <col min="7" max="8" width="8.7109375" style="28" customWidth="1"/>
    <col min="9" max="9" width="10" style="28" customWidth="1"/>
    <col min="10" max="11" width="8.7109375" style="28" customWidth="1"/>
    <col min="12" max="12" width="10" style="28" customWidth="1"/>
    <col min="13" max="14" width="8.7109375" style="28" customWidth="1"/>
    <col min="15" max="15" width="10" style="28" customWidth="1"/>
    <col min="16" max="17" width="8.7109375" style="28" customWidth="1"/>
    <col min="18" max="18" width="10" style="28" customWidth="1"/>
    <col min="19" max="19" width="8.5703125" style="28" customWidth="1"/>
    <col min="20" max="24" width="0.140625" style="28" hidden="1" customWidth="1"/>
    <col min="25" max="25" width="0.140625" style="28" customWidth="1"/>
    <col min="26" max="30" width="8.7109375" style="28" customWidth="1"/>
    <col min="31" max="31" width="10" style="28" customWidth="1"/>
    <col min="32" max="32" width="8.7109375" style="28" customWidth="1"/>
    <col min="33" max="33" width="0.140625" style="28" customWidth="1"/>
    <col min="34" max="35" width="0.140625" style="28" hidden="1" customWidth="1"/>
    <col min="36" max="37" width="8.7109375" style="28" customWidth="1"/>
    <col min="38" max="38" width="10" style="28" customWidth="1"/>
    <col min="39" max="40" width="8.7109375" style="28" customWidth="1"/>
    <col min="41" max="41" width="10" style="28" customWidth="1"/>
    <col min="42" max="43" width="8.7109375" style="28" customWidth="1"/>
    <col min="44" max="44" width="10" style="28" customWidth="1"/>
    <col min="45" max="45" width="8.7109375" style="28" customWidth="1"/>
    <col min="46" max="47" width="0.140625" style="28" customWidth="1"/>
    <col min="48" max="49" width="0.140625" style="28" hidden="1" customWidth="1"/>
    <col min="50" max="50" width="8.7109375" style="28" customWidth="1"/>
    <col min="51" max="54" width="0.140625" style="28" customWidth="1"/>
    <col min="55" max="55" width="8.7109375" style="28" customWidth="1"/>
    <col min="56" max="16384" width="0.140625" style="28"/>
  </cols>
  <sheetData>
    <row r="1" spans="1:54" ht="15" customHeight="1" x14ac:dyDescent="0.25">
      <c r="A1" s="37" t="s">
        <v>76</v>
      </c>
    </row>
    <row r="2" spans="1:54" ht="15" customHeight="1" x14ac:dyDescent="0.25">
      <c r="D2" s="34" t="s">
        <v>65</v>
      </c>
      <c r="E2" s="35" t="s">
        <v>66</v>
      </c>
      <c r="G2" s="823" t="s">
        <v>67</v>
      </c>
      <c r="H2" s="35" t="s">
        <v>68</v>
      </c>
      <c r="AJ2" s="34" t="s">
        <v>65</v>
      </c>
      <c r="AK2" s="35" t="s">
        <v>66</v>
      </c>
      <c r="AM2" s="592" t="s">
        <v>67</v>
      </c>
      <c r="AN2" s="35" t="s">
        <v>68</v>
      </c>
    </row>
    <row r="3" spans="1:54" ht="15" customHeight="1" x14ac:dyDescent="0.25">
      <c r="C3" s="131" t="s">
        <v>230</v>
      </c>
      <c r="D3" s="824" t="s">
        <v>69</v>
      </c>
      <c r="E3" s="35" t="s">
        <v>70</v>
      </c>
      <c r="G3" s="36" t="s">
        <v>71</v>
      </c>
      <c r="H3" s="35" t="s">
        <v>72</v>
      </c>
      <c r="AJ3" s="301" t="s">
        <v>69</v>
      </c>
      <c r="AK3" s="35" t="s">
        <v>70</v>
      </c>
      <c r="AM3" s="36" t="s">
        <v>71</v>
      </c>
      <c r="AN3" s="35" t="s">
        <v>72</v>
      </c>
    </row>
    <row r="4" spans="1:54" ht="9" customHeight="1" thickBot="1" x14ac:dyDescent="0.3">
      <c r="C4" s="131"/>
      <c r="D4" s="189"/>
      <c r="E4" s="190"/>
      <c r="F4" s="191"/>
      <c r="G4" s="189"/>
      <c r="H4" s="35"/>
    </row>
    <row r="5" spans="1:54" ht="15" customHeight="1" thickBot="1" x14ac:dyDescent="0.3">
      <c r="A5" s="864" t="s">
        <v>0</v>
      </c>
      <c r="B5" s="866" t="s">
        <v>9</v>
      </c>
      <c r="C5" s="868" t="s">
        <v>11</v>
      </c>
      <c r="D5" s="870" t="s">
        <v>141</v>
      </c>
      <c r="E5" s="871"/>
      <c r="F5" s="872"/>
      <c r="G5" s="870" t="s">
        <v>142</v>
      </c>
      <c r="H5" s="871"/>
      <c r="I5" s="872"/>
      <c r="J5" s="856" t="s">
        <v>143</v>
      </c>
      <c r="K5" s="857"/>
      <c r="L5" s="858"/>
      <c r="M5" s="856" t="s">
        <v>144</v>
      </c>
      <c r="N5" s="857"/>
      <c r="O5" s="858"/>
      <c r="P5" s="856" t="s">
        <v>145</v>
      </c>
      <c r="Q5" s="857"/>
      <c r="R5" s="858"/>
      <c r="S5" s="859" t="s">
        <v>103</v>
      </c>
      <c r="T5" s="853"/>
      <c r="U5" s="854"/>
      <c r="V5" s="854"/>
      <c r="W5" s="854"/>
      <c r="X5" s="854"/>
      <c r="Y5" s="855"/>
      <c r="Z5" s="856" t="s">
        <v>153</v>
      </c>
      <c r="AA5" s="857"/>
      <c r="AB5" s="858"/>
      <c r="AC5" s="856" t="s">
        <v>152</v>
      </c>
      <c r="AD5" s="857"/>
      <c r="AE5" s="857"/>
      <c r="AF5" s="859" t="s">
        <v>146</v>
      </c>
      <c r="AG5" s="861"/>
      <c r="AH5" s="862"/>
      <c r="AI5" s="863"/>
      <c r="AJ5" s="856" t="s">
        <v>147</v>
      </c>
      <c r="AK5" s="857"/>
      <c r="AL5" s="858"/>
      <c r="AM5" s="856" t="s">
        <v>148</v>
      </c>
      <c r="AN5" s="857"/>
      <c r="AO5" s="858"/>
      <c r="AP5" s="856" t="s">
        <v>149</v>
      </c>
      <c r="AQ5" s="857"/>
      <c r="AR5" s="858"/>
      <c r="AS5" s="859" t="s">
        <v>150</v>
      </c>
      <c r="AT5" s="853"/>
      <c r="AU5" s="854"/>
      <c r="AV5" s="854"/>
      <c r="AW5" s="855"/>
      <c r="AX5" s="859" t="s">
        <v>120</v>
      </c>
      <c r="AY5" s="853"/>
      <c r="AZ5" s="854"/>
      <c r="BA5" s="854"/>
      <c r="BB5" s="855"/>
    </row>
    <row r="6" spans="1:54" ht="51" customHeight="1" thickBot="1" x14ac:dyDescent="0.3">
      <c r="A6" s="865"/>
      <c r="B6" s="867"/>
      <c r="C6" s="869"/>
      <c r="D6" s="192" t="s">
        <v>84</v>
      </c>
      <c r="E6" s="193" t="s">
        <v>85</v>
      </c>
      <c r="F6" s="194" t="s">
        <v>86</v>
      </c>
      <c r="G6" s="195" t="s">
        <v>87</v>
      </c>
      <c r="H6" s="193" t="s">
        <v>91</v>
      </c>
      <c r="I6" s="194" t="s">
        <v>92</v>
      </c>
      <c r="J6" s="193" t="s">
        <v>88</v>
      </c>
      <c r="K6" s="193" t="s">
        <v>89</v>
      </c>
      <c r="L6" s="194" t="s">
        <v>90</v>
      </c>
      <c r="M6" s="192" t="s">
        <v>223</v>
      </c>
      <c r="N6" s="193" t="s">
        <v>93</v>
      </c>
      <c r="O6" s="196" t="s">
        <v>94</v>
      </c>
      <c r="P6" s="192" t="s">
        <v>224</v>
      </c>
      <c r="Q6" s="193" t="s">
        <v>95</v>
      </c>
      <c r="R6" s="194" t="s">
        <v>96</v>
      </c>
      <c r="S6" s="860"/>
      <c r="T6" s="227" t="s">
        <v>97</v>
      </c>
      <c r="U6" s="222" t="s">
        <v>98</v>
      </c>
      <c r="V6" s="222" t="s">
        <v>99</v>
      </c>
      <c r="W6" s="222" t="s">
        <v>100</v>
      </c>
      <c r="X6" s="222" t="s">
        <v>102</v>
      </c>
      <c r="Y6" s="228" t="s">
        <v>101</v>
      </c>
      <c r="Z6" s="192" t="s">
        <v>105</v>
      </c>
      <c r="AA6" s="193" t="s">
        <v>104</v>
      </c>
      <c r="AB6" s="194" t="s">
        <v>106</v>
      </c>
      <c r="AC6" s="192" t="s">
        <v>107</v>
      </c>
      <c r="AD6" s="193" t="s">
        <v>108</v>
      </c>
      <c r="AE6" s="196" t="s">
        <v>109</v>
      </c>
      <c r="AF6" s="860"/>
      <c r="AG6" s="221" t="s">
        <v>97</v>
      </c>
      <c r="AH6" s="222" t="s">
        <v>98</v>
      </c>
      <c r="AI6" s="223" t="s">
        <v>101</v>
      </c>
      <c r="AJ6" s="192" t="s">
        <v>114</v>
      </c>
      <c r="AK6" s="193" t="s">
        <v>113</v>
      </c>
      <c r="AL6" s="194" t="s">
        <v>115</v>
      </c>
      <c r="AM6" s="192" t="s">
        <v>110</v>
      </c>
      <c r="AN6" s="193" t="s">
        <v>111</v>
      </c>
      <c r="AO6" s="194" t="s">
        <v>112</v>
      </c>
      <c r="AP6" s="195" t="s">
        <v>116</v>
      </c>
      <c r="AQ6" s="193" t="s">
        <v>117</v>
      </c>
      <c r="AR6" s="194" t="s">
        <v>118</v>
      </c>
      <c r="AS6" s="860"/>
      <c r="AT6" s="227" t="s">
        <v>97</v>
      </c>
      <c r="AU6" s="222" t="s">
        <v>98</v>
      </c>
      <c r="AV6" s="222" t="s">
        <v>99</v>
      </c>
      <c r="AW6" s="228" t="s">
        <v>151</v>
      </c>
      <c r="AX6" s="860"/>
      <c r="AY6" s="313" t="s">
        <v>160</v>
      </c>
      <c r="AZ6" s="314" t="s">
        <v>161</v>
      </c>
      <c r="BA6" s="314" t="s">
        <v>162</v>
      </c>
      <c r="BB6" s="315" t="s">
        <v>101</v>
      </c>
    </row>
    <row r="7" spans="1:54" ht="15" customHeight="1" thickBot="1" x14ac:dyDescent="0.3">
      <c r="A7" s="132"/>
      <c r="B7" s="133"/>
      <c r="C7" s="137" t="s">
        <v>139</v>
      </c>
      <c r="D7" s="655">
        <f>AVERAGE(D9:D17,D19:D30,D32:D48,D50:D69,D71:D84,D86:D115,D117:D125)</f>
        <v>4.0974945945945933</v>
      </c>
      <c r="E7" s="656">
        <f>$D$127</f>
        <v>4.13</v>
      </c>
      <c r="F7" s="657" t="str">
        <f t="shared" ref="F7:F38" si="0">IF(D7&gt;=$D$128,"A",IF(D7&gt;=$D$129,"B",IF(D7&gt;=$D$130,"C","D")))</f>
        <v>B</v>
      </c>
      <c r="G7" s="658">
        <f>AVERAGE(G9:G17,G19:G30,G32:G48,G50:G69,G71:G84,G86:G115,G117:G125)</f>
        <v>3.7686774774774787</v>
      </c>
      <c r="H7" s="656">
        <f>$G$127</f>
        <v>3.79</v>
      </c>
      <c r="I7" s="659" t="str">
        <f t="shared" ref="I7:I38" si="1">IF(G7&gt;=$G$128,"A",IF(G7&gt;=$G$129,"B",IF(G7&gt;=$G$130,"C","D")))</f>
        <v>B</v>
      </c>
      <c r="J7" s="660">
        <f>AVERAGE(J9:J17,J19:J30,J32:J48,J50:J69,J71:J84,J86:J115,J117:J125)</f>
        <v>4.1039108108108113</v>
      </c>
      <c r="K7" s="656">
        <f>$J$127</f>
        <v>4.13</v>
      </c>
      <c r="L7" s="533" t="str">
        <f t="shared" ref="L7:L38" si="2">IF(J7&gt;=$J$128,"A",IF(J7&gt;=$J$129,"B",IF(J7&gt;=$J$130,"C","D")))</f>
        <v>B</v>
      </c>
      <c r="M7" s="661">
        <f>AVERAGE(M9:M17,M19:M30,M32:M48,M50:M69,M71:M84,M86:M115,M117:M125)</f>
        <v>78.433419643295309</v>
      </c>
      <c r="N7" s="656">
        <f t="shared" ref="N7:N38" si="3">$M$127</f>
        <v>78.14</v>
      </c>
      <c r="O7" s="659" t="str">
        <f>IF(M7&gt;=$M$128,"A",IF(M7&gt;=$M$129,"B",IF(M7&gt;=$M$130,"C","D")))</f>
        <v>C</v>
      </c>
      <c r="P7" s="660">
        <f>AVERAGE(P9:P17,P19:P30,P32:P48,P50:P69,P71:P84,P86:P115,P117:P125)</f>
        <v>95.961518759598491</v>
      </c>
      <c r="Q7" s="656">
        <f t="shared" ref="Q7:Q38" si="4">$P$127</f>
        <v>96.07</v>
      </c>
      <c r="R7" s="533" t="str">
        <f>IF(P7&gt;=$P$128,"A",IF(P7&gt;=$P$129,"B",IF(P7&gt;=$P$130,"C","D")))</f>
        <v>B</v>
      </c>
      <c r="S7" s="303" t="str">
        <f>IF(Y7&gt;=3.5,"A",IF(Y7&gt;=2.5,"B",IF(Y7&gt;=1.5,"C","D")))</f>
        <v>C</v>
      </c>
      <c r="T7" s="134">
        <f>IF(F7="A",4.2,IF(F7="B",2.5,IF(F7="C",2,1)))</f>
        <v>2.5</v>
      </c>
      <c r="U7" s="134">
        <f>IF(I7="A",4.2,IF(I7="B",2.5,IF(I7="C",2,1)))</f>
        <v>2.5</v>
      </c>
      <c r="V7" s="134">
        <f>IF(L7="A",4.2,IF(L7="B",2.5,IF(L7="C",2,1)))</f>
        <v>2.5</v>
      </c>
      <c r="W7" s="134">
        <f>IF(O7="A",4.2,IF(O7="B",2.5,IF(O7="C",2,1)))</f>
        <v>2</v>
      </c>
      <c r="X7" s="134">
        <f>IF(R7="A",4.2,IF(R7="B",2.5,IF(R7="C",2,1)))</f>
        <v>2.5</v>
      </c>
      <c r="Y7" s="135">
        <f>AVERAGE(T7:X7)</f>
        <v>2.4</v>
      </c>
      <c r="Z7" s="514">
        <f>AVERAGE(Z9:Z17,Z19:Z30,Z32:Z48,Z50:Z69,Z71:Z84,Z86:Z115,Z117:Z125)</f>
        <v>3.8280637795764103</v>
      </c>
      <c r="AA7" s="620">
        <f t="shared" ref="AA7:AA38" si="5">$Z$127</f>
        <v>3.85</v>
      </c>
      <c r="AB7" s="68" t="str">
        <f>IF(Z7&gt;=$Z$128,"A",IF(Z7&gt;=$Z$129,"B",IF(Z7&gt;=$Z$130,"C","D")))</f>
        <v>B</v>
      </c>
      <c r="AC7" s="513">
        <f>AVERAGE(AC9:AC17,AC19:AC30,AC32:AC48,AC50:AC69,AC71:AC84,AC86:AC115,AC117:AC125)</f>
        <v>3.7235226749726196</v>
      </c>
      <c r="AD7" s="512">
        <f t="shared" ref="AD7:AD38" si="6">$AC$127</f>
        <v>3.76</v>
      </c>
      <c r="AE7" s="67" t="str">
        <f>IF(AC7&gt;=$AC$128,"A",IF(AC7&gt;=$AC$129,"B",IF(AC7&gt;=$AC$130,"C","D")))</f>
        <v>B</v>
      </c>
      <c r="AF7" s="197" t="str">
        <f>IF(AI7&gt;=3.5,"A",IF(AI7&gt;=2.5,"B",IF(AI7&gt;=1.5,"C","D")))</f>
        <v>B</v>
      </c>
      <c r="AG7" s="224">
        <f>IF(AB7="A",4.2,IF(AB7="B",2.5,IF(AB7="C",2,1)))</f>
        <v>2.5</v>
      </c>
      <c r="AH7" s="225">
        <f>IF(AE7="A",4.2,IF(AE7="B",2.5,IF(AE7="C",2,1)))</f>
        <v>2.5</v>
      </c>
      <c r="AI7" s="226">
        <f>AVERAGE(AG7:AH7)</f>
        <v>2.5</v>
      </c>
      <c r="AJ7" s="514">
        <f>AVERAGE(AJ9:AJ17,AJ19:AJ30,AJ32:AJ48,AJ50:AJ69,AJ71:AJ84,AJ86:AJ115,AJ117:AJ125)</f>
        <v>3.9764511913995433</v>
      </c>
      <c r="AK7" s="512">
        <f>$AJ$127</f>
        <v>4.04</v>
      </c>
      <c r="AL7" s="68" t="str">
        <f t="shared" ref="AL7:AL70" si="7">IF(AJ7&gt;=$AJ$128,"A",IF(AJ7&gt;=$AJ$129,"B",IF(AJ7&gt;=$AJ$130,"C","D")))</f>
        <v>B</v>
      </c>
      <c r="AM7" s="513">
        <f>AVERAGE(AM9:AM17,AM19:AM30,AM32:AM48,AM50:AM69,AM71:AM84,AM86:AM115,AM117:AM125)</f>
        <v>53.950560923307862</v>
      </c>
      <c r="AN7" s="512">
        <f>$AM$127</f>
        <v>57.16</v>
      </c>
      <c r="AO7" s="67" t="str">
        <f>IF(AM7&gt;=$AM$128,"A",IF(AM7&gt;=$AM$129,"B",IF(AM7&gt;=$AM$130,"C","D")))</f>
        <v>B</v>
      </c>
      <c r="AP7" s="514">
        <f>AVERAGE(AP9:AP17,AP19:AP30,AP32:AP48,AP50:AP69,AP71:AP84,AP86:AP115,AP117:AP125)</f>
        <v>60.124489745886969</v>
      </c>
      <c r="AQ7" s="683">
        <f>$AP$127</f>
        <v>62.01</v>
      </c>
      <c r="AR7" s="68" t="str">
        <f t="shared" ref="AR7:AR36" si="8">IF(AP7&gt;=$AP$128,"A",IF(AP7&gt;=$AP$129,"B",IF(AP7&gt;=$AP$130,"C","D")))</f>
        <v>B</v>
      </c>
      <c r="AS7" s="136" t="str">
        <f>IF(AW7&gt;=3.5,"A",IF(AW7&gt;=2.5,"B",IF(AW7&gt;=1.5,"C","D")))</f>
        <v>B</v>
      </c>
      <c r="AT7" s="134">
        <f>IF(AL7="A",4.2,IF(AL7="B",2.5,IF(AL7="C",2,1)))</f>
        <v>2.5</v>
      </c>
      <c r="AU7" s="134">
        <f>IF(AO7="A",4.2,IF(AO7="B",2.5,IF(AO7="C",2,1)))</f>
        <v>2.5</v>
      </c>
      <c r="AV7" s="134">
        <f>IF(AR7="A",4.2,IF(AR7="B",2.5,IF(AR7="C",2,1)))</f>
        <v>2.5</v>
      </c>
      <c r="AW7" s="847">
        <f>AVERAGE(AT7:AV7)</f>
        <v>2.5</v>
      </c>
      <c r="AX7" s="136" t="str">
        <f>IF(BB7&gt;=3.5,"A",IF(BB7&gt;=2.33,"B",IF(BB7&gt;=1.5,"C","D")))</f>
        <v>B</v>
      </c>
      <c r="AY7" s="820">
        <f>IF(S7="A",4.2,IF(S7="B",2.5,IF(S7="C",2,1)))</f>
        <v>2</v>
      </c>
      <c r="AZ7" s="821">
        <f>IF(AF7="A",4.2,IF(AF7="B",2.5,IF(AF7="C",2,1)))</f>
        <v>2.5</v>
      </c>
      <c r="BA7" s="821">
        <f>IF(AS7="A",4.2,IF(AS7="B",2.5,IF(AS7="C",2,1)))</f>
        <v>2.5</v>
      </c>
      <c r="BB7" s="822">
        <f>AVERAGE(AY7:BA7)</f>
        <v>2.3333333333333335</v>
      </c>
    </row>
    <row r="8" spans="1:54" ht="15.75" thickBot="1" x14ac:dyDescent="0.3">
      <c r="A8" s="39"/>
      <c r="B8" s="45"/>
      <c r="C8" s="38" t="s">
        <v>78</v>
      </c>
      <c r="D8" s="71">
        <f>AVERAGE(D9:D17)</f>
        <v>4.2924777777777789</v>
      </c>
      <c r="E8" s="69">
        <f t="shared" ref="E8:E72" si="9">$D$127</f>
        <v>4.13</v>
      </c>
      <c r="F8" s="170" t="str">
        <f t="shared" si="0"/>
        <v>B</v>
      </c>
      <c r="G8" s="165">
        <f>AVERAGE(G9:G17)</f>
        <v>3.977577777777777</v>
      </c>
      <c r="H8" s="69">
        <f t="shared" ref="H8:H72" si="10">$G$127</f>
        <v>3.79</v>
      </c>
      <c r="I8" s="67" t="str">
        <f t="shared" si="1"/>
        <v>B</v>
      </c>
      <c r="J8" s="71">
        <f>AVERAGE(J9:J17)</f>
        <v>4.2968333333333328</v>
      </c>
      <c r="K8" s="69">
        <f t="shared" ref="K8:K72" si="11">$J$127</f>
        <v>4.13</v>
      </c>
      <c r="L8" s="68" t="str">
        <f t="shared" si="2"/>
        <v>B</v>
      </c>
      <c r="M8" s="165">
        <f>AVERAGE(M9:M17)</f>
        <v>84.94636328299103</v>
      </c>
      <c r="N8" s="653">
        <f t="shared" si="3"/>
        <v>78.14</v>
      </c>
      <c r="O8" s="67" t="str">
        <f t="shared" ref="O8:O71" si="12">IF(M8&gt;=$M$128,"A",IF(M8&gt;=$M$129,"B",IF(M8&gt;=$M$130,"C","D")))</f>
        <v>C</v>
      </c>
      <c r="P8" s="70">
        <f>AVERAGE(P9:P17)</f>
        <v>96.292945744090432</v>
      </c>
      <c r="Q8" s="654">
        <f t="shared" si="4"/>
        <v>96.07</v>
      </c>
      <c r="R8" s="68" t="str">
        <f t="shared" ref="R8:R71" si="13">IF(P8&gt;=$P$128,"A",IF(P8&gt;=$P$129,"B",IF(P8&gt;=$P$130,"C","D")))</f>
        <v>B</v>
      </c>
      <c r="S8" s="303" t="str">
        <f t="shared" ref="S8:S69" si="14">IF(Y8&gt;=3.5,"A",IF(Y8&gt;=2.5,"B",IF(Y8&gt;=1.5,"C","D")))</f>
        <v>C</v>
      </c>
      <c r="T8" s="88">
        <f t="shared" ref="T8:T69" si="15">IF(F8="A",4.2,IF(F8="B",2.5,IF(F8="C",2,1)))</f>
        <v>2.5</v>
      </c>
      <c r="U8" s="89">
        <f t="shared" ref="U8:U69" si="16">IF(I8="A",4.2,IF(I8="B",2.5,IF(I8="C",2,1)))</f>
        <v>2.5</v>
      </c>
      <c r="V8" s="89">
        <f t="shared" ref="V8:V69" si="17">IF(L8="A",4.2,IF(L8="B",2.5,IF(L8="C",2,1)))</f>
        <v>2.5</v>
      </c>
      <c r="W8" s="89">
        <f t="shared" ref="W8:W71" si="18">IF(O8="A",4.2,IF(O8="B",2.5,IF(O8="C",2,1)))</f>
        <v>2</v>
      </c>
      <c r="X8" s="89">
        <f t="shared" ref="X8:X71" si="19">IF(R8="A",4.2,IF(R8="B",2.5,IF(R8="C",2,1)))</f>
        <v>2.5</v>
      </c>
      <c r="Y8" s="179">
        <f t="shared" ref="Y8:Y69" si="20">AVERAGE(T8:X8)</f>
        <v>2.4</v>
      </c>
      <c r="Z8" s="70">
        <f>AVERAGE(Z9:Z17)</f>
        <v>3.7899651597122439</v>
      </c>
      <c r="AA8" s="622">
        <f t="shared" si="5"/>
        <v>3.85</v>
      </c>
      <c r="AB8" s="68" t="str">
        <f>IF(Z8&gt;=$Z$128,"A",IF(Z8&gt;=$Z$129,"B",IF(Z8&gt;=$Z$130,"C","D")))</f>
        <v>C</v>
      </c>
      <c r="AC8" s="165">
        <f>AVERAGE(AC9:AC17)</f>
        <v>3.7613071053954932</v>
      </c>
      <c r="AD8" s="622">
        <f t="shared" si="6"/>
        <v>3.76</v>
      </c>
      <c r="AE8" s="67" t="str">
        <f>IF(AC8&gt;=$AC$128,"A",IF(AC8&gt;=$AC$129,"B",IF(AC8&gt;=$AC$130,"C","D")))</f>
        <v>B</v>
      </c>
      <c r="AF8" s="197" t="str">
        <f t="shared" ref="AF8:AF71" si="21">IF(AI8&gt;=3.5,"A",IF(AI8&gt;=2.5,"B",IF(AI8&gt;=1.5,"C","D")))</f>
        <v>C</v>
      </c>
      <c r="AG8" s="203">
        <f>IF(AB8="A",4.2,IF(AB8="B",2.5,IF(AB8="C",2,1)))</f>
        <v>2</v>
      </c>
      <c r="AH8" s="215">
        <f>IF(AE8="A",4.2,IF(AE8="B",2.5,IF(AE8="C",2,1)))</f>
        <v>2.5</v>
      </c>
      <c r="AI8" s="209">
        <f t="shared" ref="AI8:AI71" si="22">AVERAGE(AG8:AH8)</f>
        <v>2.25</v>
      </c>
      <c r="AJ8" s="84">
        <f>AVERAGE(AJ9:AJ17)</f>
        <v>3.9320087527637013</v>
      </c>
      <c r="AK8" s="684">
        <f t="shared" ref="AK8:AK71" si="23">$AJ$127</f>
        <v>4.04</v>
      </c>
      <c r="AL8" s="68" t="str">
        <f t="shared" si="7"/>
        <v>C</v>
      </c>
      <c r="AM8" s="85">
        <f>AVERAGE(AM9:AM17)</f>
        <v>57.188436898468026</v>
      </c>
      <c r="AN8" s="511">
        <f t="shared" ref="AN8:AN71" si="24">$AM$127</f>
        <v>57.16</v>
      </c>
      <c r="AO8" s="67" t="str">
        <f>IF(AM8&gt;=$AM$128,"A",IF(AM8&gt;=$AM$129,"B",IF(AM8&gt;=$AM$130,"C","D")))</f>
        <v>B</v>
      </c>
      <c r="AP8" s="84">
        <f>AVERAGE(AP9:AP17)</f>
        <v>60.666687390206413</v>
      </c>
      <c r="AQ8" s="511">
        <f t="shared" ref="AQ8:AQ71" si="25">$AP$127</f>
        <v>62.01</v>
      </c>
      <c r="AR8" s="68" t="str">
        <f t="shared" si="8"/>
        <v>B</v>
      </c>
      <c r="AS8" s="136" t="str">
        <f t="shared" ref="AS8:AS71" si="26">IF(AW8&gt;=3.5,"A",IF(AW8&gt;=2.5,"B",IF(AW8&gt;=1.5,"C","D")))</f>
        <v>C</v>
      </c>
      <c r="AT8" s="89">
        <f t="shared" ref="AT8:AT69" si="27">IF(AL8="A",4.2,IF(AL8="B",2.5,IF(AL8="C",2,1)))</f>
        <v>2</v>
      </c>
      <c r="AU8" s="89">
        <f t="shared" ref="AU8:AU69" si="28">IF(AO8="A",4.2,IF(AO8="B",2.5,IF(AO8="C",2,1)))</f>
        <v>2.5</v>
      </c>
      <c r="AV8" s="89">
        <f t="shared" ref="AV8:AV69" si="29">IF(AR8="A",4.2,IF(AR8="B",2.5,IF(AR8="C",2,1)))</f>
        <v>2.5</v>
      </c>
      <c r="AW8" s="848">
        <f t="shared" ref="AW8:AW69" si="30">AVERAGE(AT8:AV8)</f>
        <v>2.3333333333333335</v>
      </c>
      <c r="AX8" s="136" t="str">
        <f t="shared" ref="AX8:AX68" si="31">IF(BB8&gt;=3.5,"A",IF(BB8&gt;=2.33,"B",IF(BB8&gt;=1.5,"C","D")))</f>
        <v>C</v>
      </c>
      <c r="AY8" s="820">
        <f t="shared" ref="AY8:AY68" si="32">IF(S8="A",4.2,IF(S8="B",2.5,IF(S8="C",2,1)))</f>
        <v>2</v>
      </c>
      <c r="AZ8" s="821">
        <f t="shared" ref="AZ8:AZ71" si="33">IF(AF8="A",4.2,IF(AF8="B",2.5,IF(AF8="C",2,1)))</f>
        <v>2</v>
      </c>
      <c r="BA8" s="821">
        <f t="shared" ref="BA8:BA69" si="34">IF(AS8="A",4.2,IF(AS8="B",2.5,IF(AS8="C",2,1)))</f>
        <v>2</v>
      </c>
      <c r="BB8" s="822">
        <f t="shared" ref="BB8:BB68" si="35">AVERAGE(AY8:BA8)</f>
        <v>2</v>
      </c>
    </row>
    <row r="9" spans="1:54" x14ac:dyDescent="0.25">
      <c r="A9" s="32">
        <v>1</v>
      </c>
      <c r="B9" s="46">
        <v>10003</v>
      </c>
      <c r="C9" s="16" t="s">
        <v>14</v>
      </c>
      <c r="D9" s="55">
        <f>'2024 Расклад'!J7</f>
        <v>4.6097000000000001</v>
      </c>
      <c r="E9" s="146">
        <f t="shared" si="9"/>
        <v>4.13</v>
      </c>
      <c r="F9" s="171" t="str">
        <f t="shared" si="0"/>
        <v>A</v>
      </c>
      <c r="G9" s="166">
        <f>'2024 Расклад'!P7</f>
        <v>4.3499999999999996</v>
      </c>
      <c r="H9" s="146">
        <f t="shared" si="10"/>
        <v>3.79</v>
      </c>
      <c r="I9" s="56" t="str">
        <f t="shared" si="1"/>
        <v>B</v>
      </c>
      <c r="J9" s="55">
        <f>'2024 Расклад'!V7</f>
        <v>4.5369999999999999</v>
      </c>
      <c r="K9" s="146">
        <f t="shared" si="11"/>
        <v>4.13</v>
      </c>
      <c r="L9" s="57" t="str">
        <f t="shared" si="2"/>
        <v>A</v>
      </c>
      <c r="M9" s="289">
        <f>'2024 Расклад'!AD7</f>
        <v>88.63636363636364</v>
      </c>
      <c r="N9" s="147">
        <f t="shared" si="3"/>
        <v>78.14</v>
      </c>
      <c r="O9" s="56" t="str">
        <f t="shared" si="12"/>
        <v>C</v>
      </c>
      <c r="P9" s="308">
        <f>'2024 Расклад'!AL7</f>
        <v>100</v>
      </c>
      <c r="Q9" s="291">
        <f t="shared" si="4"/>
        <v>96.07</v>
      </c>
      <c r="R9" s="57" t="str">
        <f t="shared" si="13"/>
        <v>A</v>
      </c>
      <c r="S9" s="304" t="str">
        <f t="shared" si="14"/>
        <v>B</v>
      </c>
      <c r="T9" s="66">
        <f t="shared" si="15"/>
        <v>4.2</v>
      </c>
      <c r="U9" s="66">
        <f t="shared" si="16"/>
        <v>2.5</v>
      </c>
      <c r="V9" s="66">
        <f t="shared" si="17"/>
        <v>4.2</v>
      </c>
      <c r="W9" s="66">
        <f t="shared" si="18"/>
        <v>2</v>
      </c>
      <c r="X9" s="66">
        <f t="shared" si="19"/>
        <v>4.2</v>
      </c>
      <c r="Y9" s="79">
        <f t="shared" si="20"/>
        <v>3.4200000000000004</v>
      </c>
      <c r="Z9" s="65"/>
      <c r="AA9" s="148">
        <f t="shared" si="5"/>
        <v>3.85</v>
      </c>
      <c r="AB9" s="57"/>
      <c r="AC9" s="180"/>
      <c r="AD9" s="148">
        <f t="shared" si="6"/>
        <v>3.76</v>
      </c>
      <c r="AE9" s="56"/>
      <c r="AF9" s="198"/>
      <c r="AG9" s="204"/>
      <c r="AH9" s="216"/>
      <c r="AI9" s="210"/>
      <c r="AJ9" s="32"/>
      <c r="AK9" s="149">
        <f t="shared" si="23"/>
        <v>4.04</v>
      </c>
      <c r="AL9" s="57"/>
      <c r="AM9" s="561"/>
      <c r="AN9" s="150">
        <f t="shared" si="24"/>
        <v>57.16</v>
      </c>
      <c r="AO9" s="56"/>
      <c r="AP9" s="288"/>
      <c r="AQ9" s="259">
        <f t="shared" si="25"/>
        <v>62.01</v>
      </c>
      <c r="AR9" s="57"/>
      <c r="AS9" s="159"/>
      <c r="AT9" s="86"/>
      <c r="AU9" s="86"/>
      <c r="AV9" s="86"/>
      <c r="AW9" s="849"/>
      <c r="AX9" s="159" t="str">
        <f t="shared" si="31"/>
        <v>B</v>
      </c>
      <c r="AY9" s="817">
        <f t="shared" si="32"/>
        <v>2.5</v>
      </c>
      <c r="AZ9" s="818"/>
      <c r="BA9" s="818"/>
      <c r="BB9" s="819">
        <f t="shared" si="35"/>
        <v>2.5</v>
      </c>
    </row>
    <row r="10" spans="1:54" ht="15" customHeight="1" x14ac:dyDescent="0.25">
      <c r="A10" s="30">
        <v>2</v>
      </c>
      <c r="B10" s="47">
        <v>10002</v>
      </c>
      <c r="C10" s="26" t="s">
        <v>174</v>
      </c>
      <c r="D10" s="55">
        <f>'2024 Расклад'!J8</f>
        <v>4.0234000000000005</v>
      </c>
      <c r="E10" s="58">
        <f t="shared" si="9"/>
        <v>4.13</v>
      </c>
      <c r="F10" s="172" t="str">
        <f t="shared" si="0"/>
        <v>C</v>
      </c>
      <c r="G10" s="166">
        <f>'2024 Расклад'!P8</f>
        <v>3.8720000000000003</v>
      </c>
      <c r="H10" s="58">
        <f t="shared" si="10"/>
        <v>3.79</v>
      </c>
      <c r="I10" s="59" t="str">
        <f t="shared" si="1"/>
        <v>B</v>
      </c>
      <c r="J10" s="55">
        <f>'2024 Расклад'!V8</f>
        <v>4.1760000000000002</v>
      </c>
      <c r="K10" s="58">
        <f t="shared" si="11"/>
        <v>4.13</v>
      </c>
      <c r="L10" s="60" t="str">
        <f t="shared" si="2"/>
        <v>B</v>
      </c>
      <c r="M10" s="289">
        <f>'2024 Расклад'!AD8</f>
        <v>88.095238095238102</v>
      </c>
      <c r="N10" s="53">
        <f t="shared" si="3"/>
        <v>78.14</v>
      </c>
      <c r="O10" s="59" t="str">
        <f t="shared" si="12"/>
        <v>C</v>
      </c>
      <c r="P10" s="308">
        <f>'2024 Расклад'!AL8</f>
        <v>97.5</v>
      </c>
      <c r="Q10" s="294">
        <f t="shared" si="4"/>
        <v>96.07</v>
      </c>
      <c r="R10" s="60" t="str">
        <f t="shared" si="13"/>
        <v>B</v>
      </c>
      <c r="S10" s="304" t="str">
        <f t="shared" si="14"/>
        <v>C</v>
      </c>
      <c r="T10" s="66">
        <f t="shared" si="15"/>
        <v>2</v>
      </c>
      <c r="U10" s="66">
        <f t="shared" si="16"/>
        <v>2.5</v>
      </c>
      <c r="V10" s="66">
        <f t="shared" si="17"/>
        <v>2.5</v>
      </c>
      <c r="W10" s="66">
        <f t="shared" si="18"/>
        <v>2</v>
      </c>
      <c r="X10" s="66">
        <f t="shared" si="19"/>
        <v>2.5</v>
      </c>
      <c r="Y10" s="79">
        <f t="shared" si="20"/>
        <v>2.2999999999999998</v>
      </c>
      <c r="Z10" s="806">
        <f>'2024 Расклад'!AR8</f>
        <v>3.6363636363636362</v>
      </c>
      <c r="AA10" s="54">
        <f t="shared" si="5"/>
        <v>3.85</v>
      </c>
      <c r="AB10" s="60" t="str">
        <f t="shared" ref="AB10:AB71" si="36">IF(Z10&gt;=$Z$128,"A",IF(Z10&gt;=$Z$129,"B",IF(Z10&gt;=$Z$130,"C","D")))</f>
        <v>C</v>
      </c>
      <c r="AC10" s="181">
        <f>'2024 Расклад'!AX8+0.006</f>
        <v>3.724181818181818</v>
      </c>
      <c r="AD10" s="54">
        <f t="shared" si="6"/>
        <v>3.76</v>
      </c>
      <c r="AE10" s="59" t="str">
        <f t="shared" ref="AE10:AE11" si="37">IF(AC10&gt;=$AC$128,"A",IF(AC10&gt;=$AC$129,"B",IF(AC10&gt;=$AC$130,"C","D")))</f>
        <v>B</v>
      </c>
      <c r="AF10" s="199" t="str">
        <f t="shared" si="21"/>
        <v>C</v>
      </c>
      <c r="AG10" s="205">
        <f t="shared" ref="AG10:AG11" si="38">IF(AB10="A",4.2,IF(AB10="B",2.5,IF(AB10="C",2,1)))</f>
        <v>2</v>
      </c>
      <c r="AH10" s="217">
        <f t="shared" ref="AH10:AH11" si="39">IF(AE10="A",4.2,IF(AE10="B",2.5,IF(AE10="C",2,1)))</f>
        <v>2.5</v>
      </c>
      <c r="AI10" s="211">
        <f t="shared" ref="AI10:AI11" si="40">AVERAGE(AG10:AH10)</f>
        <v>2.25</v>
      </c>
      <c r="AJ10" s="254">
        <f>'2024 Расклад'!BD8</f>
        <v>3.975609756097561</v>
      </c>
      <c r="AK10" s="144">
        <f t="shared" si="23"/>
        <v>4.04</v>
      </c>
      <c r="AL10" s="60" t="str">
        <f t="shared" si="7"/>
        <v>C</v>
      </c>
      <c r="AM10" s="516">
        <f>'2024 Расклад'!BL8</f>
        <v>61.645161290322584</v>
      </c>
      <c r="AN10" s="145">
        <f t="shared" si="24"/>
        <v>57.16</v>
      </c>
      <c r="AO10" s="59" t="str">
        <f t="shared" ref="AO10:AO72" si="41">IF(AM10&gt;=$AM$128,"A",IF(AM10&gt;=$AM$129,"B",IF(AM10&gt;=$AM$130,"C","D")))</f>
        <v>B</v>
      </c>
      <c r="AP10" s="519">
        <f>'2024 Расклад'!BT8</f>
        <v>65.5</v>
      </c>
      <c r="AQ10" s="260">
        <f t="shared" si="25"/>
        <v>62.01</v>
      </c>
      <c r="AR10" s="60" t="str">
        <f t="shared" si="8"/>
        <v>B</v>
      </c>
      <c r="AS10" s="91" t="str">
        <f t="shared" si="26"/>
        <v>C</v>
      </c>
      <c r="AT10" s="86">
        <f t="shared" si="27"/>
        <v>2</v>
      </c>
      <c r="AU10" s="86">
        <f t="shared" si="28"/>
        <v>2.5</v>
      </c>
      <c r="AV10" s="86">
        <f t="shared" si="29"/>
        <v>2.5</v>
      </c>
      <c r="AW10" s="849">
        <f t="shared" si="30"/>
        <v>2.3333333333333335</v>
      </c>
      <c r="AX10" s="91" t="str">
        <f t="shared" si="31"/>
        <v>C</v>
      </c>
      <c r="AY10" s="318">
        <f t="shared" ref="AY10:AY11" si="42">IF(S10="A",4.2,IF(S10="B",2.5,IF(S10="C",2,1)))</f>
        <v>2</v>
      </c>
      <c r="AZ10" s="316">
        <f t="shared" ref="AZ10:AZ17" si="43">IF(AF10="A",4.2,IF(AF10="B",2.5,IF(AF10="C",2,1)))</f>
        <v>2</v>
      </c>
      <c r="BA10" s="316">
        <f t="shared" ref="BA10:BA11" si="44">IF(AS10="A",4.2,IF(AS10="B",2.5,IF(AS10="C",2,1)))</f>
        <v>2</v>
      </c>
      <c r="BB10" s="317">
        <f t="shared" si="35"/>
        <v>2</v>
      </c>
    </row>
    <row r="11" spans="1:54" x14ac:dyDescent="0.25">
      <c r="A11" s="30">
        <v>3</v>
      </c>
      <c r="B11" s="47">
        <v>10090</v>
      </c>
      <c r="C11" s="26" t="s">
        <v>16</v>
      </c>
      <c r="D11" s="55">
        <f>'2024 Расклад'!J9</f>
        <v>4.2138</v>
      </c>
      <c r="E11" s="58">
        <f t="shared" si="9"/>
        <v>4.13</v>
      </c>
      <c r="F11" s="172" t="str">
        <f t="shared" si="0"/>
        <v>B</v>
      </c>
      <c r="G11" s="166">
        <f>'2024 Расклад'!P9</f>
        <v>3.9581999999999997</v>
      </c>
      <c r="H11" s="58">
        <f t="shared" si="10"/>
        <v>3.79</v>
      </c>
      <c r="I11" s="59" t="str">
        <f t="shared" si="1"/>
        <v>B</v>
      </c>
      <c r="J11" s="55">
        <f>'2024 Расклад'!V9</f>
        <v>4.3490000000000002</v>
      </c>
      <c r="K11" s="58">
        <f t="shared" si="11"/>
        <v>4.13</v>
      </c>
      <c r="L11" s="60" t="str">
        <f t="shared" si="2"/>
        <v>B</v>
      </c>
      <c r="M11" s="289">
        <f>'2024 Расклад'!AD9</f>
        <v>91.616766467065872</v>
      </c>
      <c r="N11" s="53">
        <f t="shared" si="3"/>
        <v>78.14</v>
      </c>
      <c r="O11" s="59" t="str">
        <f t="shared" si="12"/>
        <v>B</v>
      </c>
      <c r="P11" s="308">
        <f>'2024 Расклад'!AL9</f>
        <v>92.99363057324841</v>
      </c>
      <c r="Q11" s="294">
        <f t="shared" si="4"/>
        <v>96.07</v>
      </c>
      <c r="R11" s="60" t="str">
        <f t="shared" si="13"/>
        <v>B</v>
      </c>
      <c r="S11" s="304" t="str">
        <f t="shared" si="14"/>
        <v>B</v>
      </c>
      <c r="T11" s="66">
        <f t="shared" si="15"/>
        <v>2.5</v>
      </c>
      <c r="U11" s="66">
        <f t="shared" si="16"/>
        <v>2.5</v>
      </c>
      <c r="V11" s="66">
        <f t="shared" si="17"/>
        <v>2.5</v>
      </c>
      <c r="W11" s="66">
        <f t="shared" si="18"/>
        <v>2.5</v>
      </c>
      <c r="X11" s="66">
        <f t="shared" si="19"/>
        <v>2.5</v>
      </c>
      <c r="Y11" s="79">
        <f t="shared" si="20"/>
        <v>2.5</v>
      </c>
      <c r="Z11" s="806">
        <f>'2024 Расклад'!AR9</f>
        <v>3.7832167832167833</v>
      </c>
      <c r="AA11" s="54">
        <f t="shared" si="5"/>
        <v>3.85</v>
      </c>
      <c r="AB11" s="60" t="str">
        <f t="shared" si="36"/>
        <v>C</v>
      </c>
      <c r="AC11" s="181">
        <f>'2024 Расклад'!AX9</f>
        <v>3.6153846153846154</v>
      </c>
      <c r="AD11" s="54">
        <f t="shared" si="6"/>
        <v>3.76</v>
      </c>
      <c r="AE11" s="59" t="str">
        <f t="shared" si="37"/>
        <v>C</v>
      </c>
      <c r="AF11" s="199" t="str">
        <f t="shared" si="21"/>
        <v>C</v>
      </c>
      <c r="AG11" s="205">
        <f t="shared" si="38"/>
        <v>2</v>
      </c>
      <c r="AH11" s="217">
        <f t="shared" si="39"/>
        <v>2</v>
      </c>
      <c r="AI11" s="211">
        <f t="shared" si="40"/>
        <v>2</v>
      </c>
      <c r="AJ11" s="254">
        <f>'2024 Расклад'!BD9</f>
        <v>3.9736842105263159</v>
      </c>
      <c r="AK11" s="144">
        <f t="shared" si="23"/>
        <v>4.04</v>
      </c>
      <c r="AL11" s="60" t="str">
        <f t="shared" si="7"/>
        <v>C</v>
      </c>
      <c r="AM11" s="521">
        <f>'2024 Расклад'!BL9</f>
        <v>59.088888888888889</v>
      </c>
      <c r="AN11" s="145">
        <f t="shared" si="24"/>
        <v>57.16</v>
      </c>
      <c r="AO11" s="59" t="str">
        <f t="shared" si="41"/>
        <v>B</v>
      </c>
      <c r="AP11" s="519">
        <f>'2024 Расклад'!BT9</f>
        <v>63.287500000000001</v>
      </c>
      <c r="AQ11" s="260">
        <f t="shared" si="25"/>
        <v>62.01</v>
      </c>
      <c r="AR11" s="60" t="str">
        <f t="shared" si="8"/>
        <v>B</v>
      </c>
      <c r="AS11" s="91" t="str">
        <f t="shared" si="26"/>
        <v>C</v>
      </c>
      <c r="AT11" s="86">
        <f t="shared" si="27"/>
        <v>2</v>
      </c>
      <c r="AU11" s="86">
        <f t="shared" si="28"/>
        <v>2.5</v>
      </c>
      <c r="AV11" s="86">
        <f t="shared" si="29"/>
        <v>2.5</v>
      </c>
      <c r="AW11" s="849">
        <f t="shared" si="30"/>
        <v>2.3333333333333335</v>
      </c>
      <c r="AX11" s="91" t="str">
        <f t="shared" si="31"/>
        <v>C</v>
      </c>
      <c r="AY11" s="318">
        <f t="shared" si="42"/>
        <v>2.5</v>
      </c>
      <c r="AZ11" s="316">
        <f t="shared" si="43"/>
        <v>2</v>
      </c>
      <c r="BA11" s="316">
        <f t="shared" si="44"/>
        <v>2</v>
      </c>
      <c r="BB11" s="317">
        <f t="shared" si="35"/>
        <v>2.1666666666666665</v>
      </c>
    </row>
    <row r="12" spans="1:54" x14ac:dyDescent="0.25">
      <c r="A12" s="30">
        <v>4</v>
      </c>
      <c r="B12" s="47">
        <v>10004</v>
      </c>
      <c r="C12" s="26" t="s">
        <v>15</v>
      </c>
      <c r="D12" s="55">
        <f>'2024 Расклад'!J10</f>
        <v>4.8131000000000004</v>
      </c>
      <c r="E12" s="58">
        <f t="shared" si="9"/>
        <v>4.13</v>
      </c>
      <c r="F12" s="172" t="str">
        <f t="shared" si="0"/>
        <v>A</v>
      </c>
      <c r="G12" s="166">
        <f>'2024 Расклад'!P10</f>
        <v>4.3788</v>
      </c>
      <c r="H12" s="58">
        <f t="shared" si="10"/>
        <v>3.79</v>
      </c>
      <c r="I12" s="59" t="str">
        <f t="shared" si="1"/>
        <v>B</v>
      </c>
      <c r="J12" s="55">
        <f>'2024 Расклад'!V10</f>
        <v>4.6486999999999998</v>
      </c>
      <c r="K12" s="58">
        <f t="shared" si="11"/>
        <v>4.13</v>
      </c>
      <c r="L12" s="60" t="str">
        <f t="shared" si="2"/>
        <v>A</v>
      </c>
      <c r="M12" s="289">
        <f>'2024 Расклад'!AD10</f>
        <v>98.095238095238102</v>
      </c>
      <c r="N12" s="53">
        <f t="shared" si="3"/>
        <v>78.14</v>
      </c>
      <c r="O12" s="59" t="str">
        <f t="shared" si="12"/>
        <v>B</v>
      </c>
      <c r="P12" s="308">
        <f>'2024 Расклад'!AL10</f>
        <v>96.116504854368927</v>
      </c>
      <c r="Q12" s="294">
        <f t="shared" si="4"/>
        <v>96.07</v>
      </c>
      <c r="R12" s="60" t="str">
        <f t="shared" si="13"/>
        <v>B</v>
      </c>
      <c r="S12" s="304" t="str">
        <f t="shared" si="14"/>
        <v>B</v>
      </c>
      <c r="T12" s="66">
        <f t="shared" si="15"/>
        <v>4.2</v>
      </c>
      <c r="U12" s="66">
        <f t="shared" si="16"/>
        <v>2.5</v>
      </c>
      <c r="V12" s="66">
        <f t="shared" si="17"/>
        <v>4.2</v>
      </c>
      <c r="W12" s="66">
        <f t="shared" si="18"/>
        <v>2.5</v>
      </c>
      <c r="X12" s="66">
        <f t="shared" si="19"/>
        <v>2.5</v>
      </c>
      <c r="Y12" s="79">
        <f t="shared" si="20"/>
        <v>3.18</v>
      </c>
      <c r="Z12" s="806">
        <f>'2024 Расклад'!AR10</f>
        <v>4.2259887005649714</v>
      </c>
      <c r="AA12" s="54">
        <f t="shared" si="5"/>
        <v>3.85</v>
      </c>
      <c r="AB12" s="60" t="str">
        <f t="shared" si="36"/>
        <v>B</v>
      </c>
      <c r="AC12" s="181">
        <f>'2024 Расклад'!AX10</f>
        <v>4.1920903954802258</v>
      </c>
      <c r="AD12" s="54">
        <f t="shared" si="6"/>
        <v>3.76</v>
      </c>
      <c r="AE12" s="59" t="str">
        <f t="shared" ref="AE12:AE18" si="45">IF(AC12&gt;=$AC$128,"A",IF(AC12&gt;=$AC$129,"B",IF(AC12&gt;=$AC$130,"C","D")))</f>
        <v>B</v>
      </c>
      <c r="AF12" s="199" t="str">
        <f t="shared" si="21"/>
        <v>B</v>
      </c>
      <c r="AG12" s="205">
        <f t="shared" ref="AG12:AG14" si="46">IF(AB12="A",4.2,IF(AB12="B",2.5,IF(AB12="C",2,1)))</f>
        <v>2.5</v>
      </c>
      <c r="AH12" s="217">
        <f t="shared" ref="AH12:AH14" si="47">IF(AE12="A",4.2,IF(AE12="B",2.5,IF(AE12="C",2,1)))</f>
        <v>2.5</v>
      </c>
      <c r="AI12" s="211">
        <f t="shared" si="22"/>
        <v>2.5</v>
      </c>
      <c r="AJ12" s="254">
        <f>'2024 Расклад'!BD10</f>
        <v>4.4772727272727275</v>
      </c>
      <c r="AK12" s="144">
        <f t="shared" si="23"/>
        <v>4.04</v>
      </c>
      <c r="AL12" s="60" t="str">
        <f t="shared" si="7"/>
        <v>B</v>
      </c>
      <c r="AM12" s="518">
        <f>'2024 Расклад'!BL10</f>
        <v>69.086419753086417</v>
      </c>
      <c r="AN12" s="145">
        <f t="shared" si="24"/>
        <v>57.16</v>
      </c>
      <c r="AO12" s="59" t="str">
        <f t="shared" si="41"/>
        <v>A</v>
      </c>
      <c r="AP12" s="519">
        <f>'2024 Расклад'!BT10</f>
        <v>68.099999999999994</v>
      </c>
      <c r="AQ12" s="260">
        <f t="shared" si="25"/>
        <v>62.01</v>
      </c>
      <c r="AR12" s="60" t="str">
        <f t="shared" si="8"/>
        <v>B</v>
      </c>
      <c r="AS12" s="91" t="str">
        <f t="shared" si="26"/>
        <v>B</v>
      </c>
      <c r="AT12" s="86">
        <f t="shared" si="27"/>
        <v>2.5</v>
      </c>
      <c r="AU12" s="86">
        <f t="shared" si="28"/>
        <v>4.2</v>
      </c>
      <c r="AV12" s="86">
        <f t="shared" si="29"/>
        <v>2.5</v>
      </c>
      <c r="AW12" s="849">
        <f t="shared" si="30"/>
        <v>3.0666666666666664</v>
      </c>
      <c r="AX12" s="91" t="str">
        <f t="shared" si="31"/>
        <v>B</v>
      </c>
      <c r="AY12" s="318">
        <f t="shared" si="32"/>
        <v>2.5</v>
      </c>
      <c r="AZ12" s="316">
        <f t="shared" si="43"/>
        <v>2.5</v>
      </c>
      <c r="BA12" s="316">
        <f t="shared" si="34"/>
        <v>2.5</v>
      </c>
      <c r="BB12" s="317">
        <f t="shared" si="35"/>
        <v>2.5</v>
      </c>
    </row>
    <row r="13" spans="1:54" x14ac:dyDescent="0.25">
      <c r="A13" s="30">
        <v>5</v>
      </c>
      <c r="B13" s="47">
        <v>10001</v>
      </c>
      <c r="C13" s="26" t="s">
        <v>175</v>
      </c>
      <c r="D13" s="55">
        <f>'2024 Расклад'!J11</f>
        <v>4.5347</v>
      </c>
      <c r="E13" s="58">
        <f t="shared" si="9"/>
        <v>4.13</v>
      </c>
      <c r="F13" s="172" t="str">
        <f t="shared" si="0"/>
        <v>A</v>
      </c>
      <c r="G13" s="166">
        <f>'2024 Расклад'!P11</f>
        <v>4.1067999999999998</v>
      </c>
      <c r="H13" s="58">
        <f t="shared" si="10"/>
        <v>3.79</v>
      </c>
      <c r="I13" s="59" t="str">
        <f t="shared" si="1"/>
        <v>B</v>
      </c>
      <c r="J13" s="55">
        <f>'2024 Расклад'!V11</f>
        <v>4.4741999999999997</v>
      </c>
      <c r="K13" s="58">
        <f t="shared" si="11"/>
        <v>4.13</v>
      </c>
      <c r="L13" s="60" t="str">
        <f t="shared" si="2"/>
        <v>B</v>
      </c>
      <c r="M13" s="289">
        <f>'2024 Расклад'!AD11</f>
        <v>94.059405940594061</v>
      </c>
      <c r="N13" s="53">
        <f t="shared" si="3"/>
        <v>78.14</v>
      </c>
      <c r="O13" s="59" t="str">
        <f t="shared" si="12"/>
        <v>B</v>
      </c>
      <c r="P13" s="308">
        <f>'2024 Расклад'!AL11</f>
        <v>95.180722891566262</v>
      </c>
      <c r="Q13" s="294">
        <f t="shared" si="4"/>
        <v>96.07</v>
      </c>
      <c r="R13" s="60" t="str">
        <f t="shared" si="13"/>
        <v>B</v>
      </c>
      <c r="S13" s="304" t="str">
        <f t="shared" si="14"/>
        <v>B</v>
      </c>
      <c r="T13" s="66">
        <f t="shared" si="15"/>
        <v>4.2</v>
      </c>
      <c r="U13" s="66">
        <f t="shared" si="16"/>
        <v>2.5</v>
      </c>
      <c r="V13" s="66">
        <f t="shared" si="17"/>
        <v>2.5</v>
      </c>
      <c r="W13" s="66">
        <f t="shared" si="18"/>
        <v>2.5</v>
      </c>
      <c r="X13" s="66">
        <f t="shared" si="19"/>
        <v>2.5</v>
      </c>
      <c r="Y13" s="79">
        <f t="shared" si="20"/>
        <v>2.84</v>
      </c>
      <c r="Z13" s="806">
        <f>'2024 Расклад'!AR11</f>
        <v>3.9814814814814814</v>
      </c>
      <c r="AA13" s="54">
        <f t="shared" si="5"/>
        <v>3.85</v>
      </c>
      <c r="AB13" s="60" t="str">
        <f t="shared" si="36"/>
        <v>B</v>
      </c>
      <c r="AC13" s="181">
        <f>'2024 Расклад'!AX11</f>
        <v>4.2777777777777777</v>
      </c>
      <c r="AD13" s="54">
        <f t="shared" si="6"/>
        <v>3.76</v>
      </c>
      <c r="AE13" s="59" t="str">
        <f t="shared" si="45"/>
        <v>B</v>
      </c>
      <c r="AF13" s="199" t="str">
        <f t="shared" si="21"/>
        <v>B</v>
      </c>
      <c r="AG13" s="205">
        <f t="shared" si="46"/>
        <v>2.5</v>
      </c>
      <c r="AH13" s="217">
        <f t="shared" si="47"/>
        <v>2.5</v>
      </c>
      <c r="AI13" s="211">
        <f t="shared" si="22"/>
        <v>2.5</v>
      </c>
      <c r="AJ13" s="254">
        <f>'2024 Расклад'!BD11</f>
        <v>3.8</v>
      </c>
      <c r="AK13" s="144">
        <f t="shared" si="23"/>
        <v>4.04</v>
      </c>
      <c r="AL13" s="60" t="str">
        <f t="shared" si="7"/>
        <v>C</v>
      </c>
      <c r="AM13" s="518">
        <f>'2024 Расклад'!BL11</f>
        <v>65.066666666666663</v>
      </c>
      <c r="AN13" s="145">
        <f t="shared" si="24"/>
        <v>57.16</v>
      </c>
      <c r="AO13" s="59" t="str">
        <f t="shared" si="41"/>
        <v>B</v>
      </c>
      <c r="AP13" s="519">
        <f>'2024 Расклад'!BT11</f>
        <v>62.8</v>
      </c>
      <c r="AQ13" s="260">
        <f t="shared" si="25"/>
        <v>62.01</v>
      </c>
      <c r="AR13" s="60" t="str">
        <f t="shared" si="8"/>
        <v>B</v>
      </c>
      <c r="AS13" s="91" t="str">
        <f t="shared" si="26"/>
        <v>C</v>
      </c>
      <c r="AT13" s="86">
        <f t="shared" si="27"/>
        <v>2</v>
      </c>
      <c r="AU13" s="86">
        <f t="shared" si="28"/>
        <v>2.5</v>
      </c>
      <c r="AV13" s="86">
        <f t="shared" si="29"/>
        <v>2.5</v>
      </c>
      <c r="AW13" s="849">
        <f t="shared" si="30"/>
        <v>2.3333333333333335</v>
      </c>
      <c r="AX13" s="91" t="str">
        <f t="shared" si="31"/>
        <v>B</v>
      </c>
      <c r="AY13" s="318">
        <f t="shared" si="32"/>
        <v>2.5</v>
      </c>
      <c r="AZ13" s="316">
        <f t="shared" si="43"/>
        <v>2.5</v>
      </c>
      <c r="BA13" s="316">
        <f t="shared" si="34"/>
        <v>2</v>
      </c>
      <c r="BB13" s="317">
        <f t="shared" si="35"/>
        <v>2.3333333333333335</v>
      </c>
    </row>
    <row r="14" spans="1:54" x14ac:dyDescent="0.25">
      <c r="A14" s="30">
        <v>6</v>
      </c>
      <c r="B14" s="47">
        <v>10120</v>
      </c>
      <c r="C14" s="26" t="s">
        <v>176</v>
      </c>
      <c r="D14" s="55">
        <f>'2024 Расклад'!J12</f>
        <v>4.0000999999999998</v>
      </c>
      <c r="E14" s="58">
        <f t="shared" si="9"/>
        <v>4.13</v>
      </c>
      <c r="F14" s="172" t="str">
        <f t="shared" si="0"/>
        <v>C</v>
      </c>
      <c r="G14" s="166">
        <f>'2024 Расклад'!P12</f>
        <v>3.8350999999999997</v>
      </c>
      <c r="H14" s="58">
        <f t="shared" si="10"/>
        <v>3.79</v>
      </c>
      <c r="I14" s="59" t="str">
        <f t="shared" si="1"/>
        <v>B</v>
      </c>
      <c r="J14" s="55">
        <f>'2024 Расклад'!V12</f>
        <v>4.1701999999999995</v>
      </c>
      <c r="K14" s="58">
        <f t="shared" si="11"/>
        <v>4.13</v>
      </c>
      <c r="L14" s="60" t="str">
        <f t="shared" si="2"/>
        <v>B</v>
      </c>
      <c r="M14" s="289">
        <f>'2024 Расклад'!AD12</f>
        <v>68.421052631578945</v>
      </c>
      <c r="N14" s="53">
        <f t="shared" si="3"/>
        <v>78.14</v>
      </c>
      <c r="O14" s="59" t="str">
        <f t="shared" si="12"/>
        <v>D</v>
      </c>
      <c r="P14" s="308">
        <f>'2024 Расклад'!AL12</f>
        <v>100</v>
      </c>
      <c r="Q14" s="294">
        <f t="shared" si="4"/>
        <v>96.07</v>
      </c>
      <c r="R14" s="60" t="str">
        <f t="shared" si="13"/>
        <v>A</v>
      </c>
      <c r="S14" s="304" t="str">
        <f t="shared" si="14"/>
        <v>C</v>
      </c>
      <c r="T14" s="66">
        <f t="shared" si="15"/>
        <v>2</v>
      </c>
      <c r="U14" s="66">
        <f t="shared" si="16"/>
        <v>2.5</v>
      </c>
      <c r="V14" s="66">
        <f t="shared" si="17"/>
        <v>2.5</v>
      </c>
      <c r="W14" s="66">
        <f t="shared" si="18"/>
        <v>1</v>
      </c>
      <c r="X14" s="66">
        <f t="shared" si="19"/>
        <v>4.2</v>
      </c>
      <c r="Y14" s="79">
        <f t="shared" si="20"/>
        <v>2.44</v>
      </c>
      <c r="Z14" s="805">
        <f>'2024 Расклад'!AR12</f>
        <v>3.6190476190476191</v>
      </c>
      <c r="AA14" s="54">
        <f t="shared" si="5"/>
        <v>3.85</v>
      </c>
      <c r="AB14" s="60" t="str">
        <f t="shared" si="36"/>
        <v>C</v>
      </c>
      <c r="AC14" s="181">
        <f>'2024 Расклад'!AX12</f>
        <v>3.5731707317073171</v>
      </c>
      <c r="AD14" s="54">
        <f t="shared" si="6"/>
        <v>3.76</v>
      </c>
      <c r="AE14" s="59" t="str">
        <f t="shared" si="45"/>
        <v>C</v>
      </c>
      <c r="AF14" s="199" t="str">
        <f t="shared" si="21"/>
        <v>C</v>
      </c>
      <c r="AG14" s="205">
        <f t="shared" si="46"/>
        <v>2</v>
      </c>
      <c r="AH14" s="217">
        <f t="shared" si="47"/>
        <v>2</v>
      </c>
      <c r="AI14" s="211">
        <f t="shared" si="22"/>
        <v>2</v>
      </c>
      <c r="AJ14" s="254">
        <f>'2024 Расклад'!BD12</f>
        <v>3.4285714285714284</v>
      </c>
      <c r="AK14" s="144">
        <f t="shared" si="23"/>
        <v>4.04</v>
      </c>
      <c r="AL14" s="60" t="str">
        <f t="shared" si="7"/>
        <v>D</v>
      </c>
      <c r="AM14" s="516">
        <f>'2024 Расклад'!BL12</f>
        <v>34.769230769230766</v>
      </c>
      <c r="AN14" s="145">
        <f t="shared" si="24"/>
        <v>57.16</v>
      </c>
      <c r="AO14" s="59" t="str">
        <f t="shared" si="41"/>
        <v>C</v>
      </c>
      <c r="AP14" s="522">
        <f>'2024 Расклад'!BT12</f>
        <v>59.909090909090907</v>
      </c>
      <c r="AQ14" s="260">
        <f t="shared" si="25"/>
        <v>62.01</v>
      </c>
      <c r="AR14" s="60" t="str">
        <f t="shared" si="8"/>
        <v>B</v>
      </c>
      <c r="AS14" s="91" t="str">
        <f t="shared" si="26"/>
        <v>C</v>
      </c>
      <c r="AT14" s="86">
        <f t="shared" si="27"/>
        <v>1</v>
      </c>
      <c r="AU14" s="86">
        <f t="shared" si="28"/>
        <v>2</v>
      </c>
      <c r="AV14" s="86">
        <f t="shared" si="29"/>
        <v>2.5</v>
      </c>
      <c r="AW14" s="849">
        <f t="shared" si="30"/>
        <v>1.8333333333333333</v>
      </c>
      <c r="AX14" s="91" t="str">
        <f t="shared" si="31"/>
        <v>C</v>
      </c>
      <c r="AY14" s="318">
        <f t="shared" si="32"/>
        <v>2</v>
      </c>
      <c r="AZ14" s="316">
        <f t="shared" si="43"/>
        <v>2</v>
      </c>
      <c r="BA14" s="316">
        <f t="shared" si="34"/>
        <v>2</v>
      </c>
      <c r="BB14" s="317">
        <f t="shared" si="35"/>
        <v>2</v>
      </c>
    </row>
    <row r="15" spans="1:54" x14ac:dyDescent="0.25">
      <c r="A15" s="30">
        <v>7</v>
      </c>
      <c r="B15" s="47">
        <v>10190</v>
      </c>
      <c r="C15" s="26" t="s">
        <v>177</v>
      </c>
      <c r="D15" s="55">
        <f>'2024 Расклад'!J13</f>
        <v>4.2279999999999998</v>
      </c>
      <c r="E15" s="58">
        <f t="shared" si="9"/>
        <v>4.13</v>
      </c>
      <c r="F15" s="172" t="str">
        <f t="shared" si="0"/>
        <v>B</v>
      </c>
      <c r="G15" s="166">
        <f>'2024 Расклад'!P13</f>
        <v>3.9496000000000002</v>
      </c>
      <c r="H15" s="58">
        <f t="shared" si="10"/>
        <v>3.79</v>
      </c>
      <c r="I15" s="59" t="str">
        <f t="shared" si="1"/>
        <v>B</v>
      </c>
      <c r="J15" s="55">
        <f>'2024 Расклад'!V13</f>
        <v>3.9836</v>
      </c>
      <c r="K15" s="58">
        <f t="shared" si="11"/>
        <v>4.13</v>
      </c>
      <c r="L15" s="60" t="str">
        <f t="shared" si="2"/>
        <v>C</v>
      </c>
      <c r="M15" s="289">
        <f>'2024 Расклад'!AD13</f>
        <v>88.28125</v>
      </c>
      <c r="N15" s="53">
        <f t="shared" si="3"/>
        <v>78.14</v>
      </c>
      <c r="O15" s="59" t="str">
        <f t="shared" si="12"/>
        <v>C</v>
      </c>
      <c r="P15" s="308">
        <f>'2024 Расклад'!AL13</f>
        <v>96.899224806201545</v>
      </c>
      <c r="Q15" s="294">
        <f t="shared" si="4"/>
        <v>96.07</v>
      </c>
      <c r="R15" s="60" t="str">
        <f t="shared" si="13"/>
        <v>B</v>
      </c>
      <c r="S15" s="304" t="str">
        <f t="shared" si="14"/>
        <v>C</v>
      </c>
      <c r="T15" s="66">
        <f t="shared" si="15"/>
        <v>2.5</v>
      </c>
      <c r="U15" s="66">
        <f t="shared" si="16"/>
        <v>2.5</v>
      </c>
      <c r="V15" s="66">
        <f t="shared" si="17"/>
        <v>2</v>
      </c>
      <c r="W15" s="66">
        <f t="shared" si="18"/>
        <v>2</v>
      </c>
      <c r="X15" s="66">
        <f t="shared" si="19"/>
        <v>2.5</v>
      </c>
      <c r="Y15" s="79">
        <f t="shared" si="20"/>
        <v>2.2999999999999998</v>
      </c>
      <c r="Z15" s="805">
        <f>'2024 Расклад'!AR13</f>
        <v>3.6730769230769229</v>
      </c>
      <c r="AA15" s="54">
        <f t="shared" si="5"/>
        <v>3.85</v>
      </c>
      <c r="AB15" s="60" t="str">
        <f t="shared" si="36"/>
        <v>C</v>
      </c>
      <c r="AC15" s="181">
        <f>'2024 Расклад'!AX13</f>
        <v>3.5769230769230771</v>
      </c>
      <c r="AD15" s="54">
        <f t="shared" si="6"/>
        <v>3.76</v>
      </c>
      <c r="AE15" s="59" t="str">
        <f t="shared" si="45"/>
        <v>C</v>
      </c>
      <c r="AF15" s="199" t="str">
        <f t="shared" si="21"/>
        <v>C</v>
      </c>
      <c r="AG15" s="205">
        <f t="shared" ref="AG15" si="48">IF(AB15="A",4.2,IF(AB15="B",2.5,IF(AB15="C",2,1)))</f>
        <v>2</v>
      </c>
      <c r="AH15" s="217">
        <f t="shared" ref="AH15" si="49">IF(AE15="A",4.2,IF(AE15="B",2.5,IF(AE15="C",2,1)))</f>
        <v>2</v>
      </c>
      <c r="AI15" s="211">
        <f t="shared" ref="AI15" si="50">AVERAGE(AG15:AH15)</f>
        <v>2</v>
      </c>
      <c r="AJ15" s="254">
        <f>'2024 Расклад'!BD13</f>
        <v>4.24</v>
      </c>
      <c r="AK15" s="144">
        <f t="shared" si="23"/>
        <v>4.04</v>
      </c>
      <c r="AL15" s="60" t="str">
        <f t="shared" si="7"/>
        <v>B</v>
      </c>
      <c r="AM15" s="518">
        <f>'2024 Расклад'!BL13</f>
        <v>57.4</v>
      </c>
      <c r="AN15" s="145">
        <f t="shared" si="24"/>
        <v>57.16</v>
      </c>
      <c r="AO15" s="59" t="str">
        <f t="shared" si="41"/>
        <v>B</v>
      </c>
      <c r="AP15" s="520">
        <f>'2024 Расклад'!BT13</f>
        <v>60.37777777777778</v>
      </c>
      <c r="AQ15" s="260">
        <f t="shared" si="25"/>
        <v>62.01</v>
      </c>
      <c r="AR15" s="60" t="str">
        <f t="shared" si="8"/>
        <v>B</v>
      </c>
      <c r="AS15" s="91" t="str">
        <f t="shared" si="26"/>
        <v>B</v>
      </c>
      <c r="AT15" s="86">
        <f t="shared" si="27"/>
        <v>2.5</v>
      </c>
      <c r="AU15" s="86">
        <f t="shared" si="28"/>
        <v>2.5</v>
      </c>
      <c r="AV15" s="86">
        <f t="shared" si="29"/>
        <v>2.5</v>
      </c>
      <c r="AW15" s="849">
        <f t="shared" si="30"/>
        <v>2.5</v>
      </c>
      <c r="AX15" s="91" t="str">
        <f t="shared" si="31"/>
        <v>C</v>
      </c>
      <c r="AY15" s="318">
        <f t="shared" ref="AY15" si="51">IF(S15="A",4.2,IF(S15="B",2.5,IF(S15="C",2,1)))</f>
        <v>2</v>
      </c>
      <c r="AZ15" s="316">
        <f t="shared" si="43"/>
        <v>2</v>
      </c>
      <c r="BA15" s="316">
        <f t="shared" ref="BA15" si="52">IF(AS15="A",4.2,IF(AS15="B",2.5,IF(AS15="C",2,1)))</f>
        <v>2.5</v>
      </c>
      <c r="BB15" s="317">
        <f t="shared" si="35"/>
        <v>2.1666666666666665</v>
      </c>
    </row>
    <row r="16" spans="1:54" x14ac:dyDescent="0.25">
      <c r="A16" s="30">
        <v>8</v>
      </c>
      <c r="B16" s="47">
        <v>10320</v>
      </c>
      <c r="C16" s="26" t="s">
        <v>17</v>
      </c>
      <c r="D16" s="55">
        <f>'2024 Расклад'!J14</f>
        <v>4.1326000000000001</v>
      </c>
      <c r="E16" s="58">
        <f t="shared" si="9"/>
        <v>4.13</v>
      </c>
      <c r="F16" s="172" t="str">
        <f t="shared" si="0"/>
        <v>B</v>
      </c>
      <c r="G16" s="166">
        <f>'2024 Расклад'!P14</f>
        <v>3.7813999999999997</v>
      </c>
      <c r="H16" s="58">
        <f t="shared" si="10"/>
        <v>3.79</v>
      </c>
      <c r="I16" s="59" t="str">
        <f t="shared" si="1"/>
        <v>B</v>
      </c>
      <c r="J16" s="55">
        <f>'2024 Расклад'!V14</f>
        <v>4.2444999999999995</v>
      </c>
      <c r="K16" s="58">
        <f t="shared" si="11"/>
        <v>4.13</v>
      </c>
      <c r="L16" s="60" t="str">
        <f t="shared" si="2"/>
        <v>B</v>
      </c>
      <c r="M16" s="289">
        <f>'2024 Расклад'!AD14</f>
        <v>62.365591397849457</v>
      </c>
      <c r="N16" s="53">
        <f t="shared" si="3"/>
        <v>78.14</v>
      </c>
      <c r="O16" s="59" t="str">
        <f t="shared" si="12"/>
        <v>D</v>
      </c>
      <c r="P16" s="308">
        <f>'2024 Расклад'!AL14</f>
        <v>92.708333333333329</v>
      </c>
      <c r="Q16" s="294">
        <f t="shared" si="4"/>
        <v>96.07</v>
      </c>
      <c r="R16" s="60" t="str">
        <f t="shared" si="13"/>
        <v>B</v>
      </c>
      <c r="S16" s="304" t="str">
        <f t="shared" si="14"/>
        <v>C</v>
      </c>
      <c r="T16" s="66">
        <f t="shared" si="15"/>
        <v>2.5</v>
      </c>
      <c r="U16" s="66">
        <f t="shared" si="16"/>
        <v>2.5</v>
      </c>
      <c r="V16" s="66">
        <f t="shared" si="17"/>
        <v>2.5</v>
      </c>
      <c r="W16" s="66">
        <f t="shared" si="18"/>
        <v>1</v>
      </c>
      <c r="X16" s="66">
        <f t="shared" si="19"/>
        <v>2.5</v>
      </c>
      <c r="Y16" s="79">
        <f t="shared" si="20"/>
        <v>2.2000000000000002</v>
      </c>
      <c r="Z16" s="805">
        <f>'2024 Расклад'!AR14</f>
        <v>3.7244897959183674</v>
      </c>
      <c r="AA16" s="54">
        <f t="shared" si="5"/>
        <v>3.85</v>
      </c>
      <c r="AB16" s="60" t="str">
        <f t="shared" si="36"/>
        <v>C</v>
      </c>
      <c r="AC16" s="181">
        <f>'2024 Расклад'!AX14</f>
        <v>3.5816326530612246</v>
      </c>
      <c r="AD16" s="54">
        <f t="shared" si="6"/>
        <v>3.76</v>
      </c>
      <c r="AE16" s="59" t="str">
        <f t="shared" si="45"/>
        <v>C</v>
      </c>
      <c r="AF16" s="199" t="str">
        <f t="shared" si="21"/>
        <v>C</v>
      </c>
      <c r="AG16" s="205">
        <f t="shared" ref="AG16:AG21" si="53">IF(AB16="A",4.2,IF(AB16="B",2.5,IF(AB16="C",2,1)))</f>
        <v>2</v>
      </c>
      <c r="AH16" s="217">
        <f t="shared" ref="AH16:AH21" si="54">IF(AE16="A",4.2,IF(AE16="B",2.5,IF(AE16="C",2,1)))</f>
        <v>2</v>
      </c>
      <c r="AI16" s="211">
        <f t="shared" si="22"/>
        <v>2</v>
      </c>
      <c r="AJ16" s="254">
        <f>'2024 Расклад'!BD14</f>
        <v>3.838709677419355</v>
      </c>
      <c r="AK16" s="144">
        <f t="shared" si="23"/>
        <v>4.04</v>
      </c>
      <c r="AL16" s="60" t="str">
        <f t="shared" si="7"/>
        <v>C</v>
      </c>
      <c r="AM16" s="516">
        <f>'2024 Расклад'!BL14</f>
        <v>49.736842105263158</v>
      </c>
      <c r="AN16" s="145">
        <f t="shared" si="24"/>
        <v>57.16</v>
      </c>
      <c r="AO16" s="59" t="str">
        <f t="shared" si="41"/>
        <v>C</v>
      </c>
      <c r="AP16" s="522">
        <f>'2024 Расклад'!BT14</f>
        <v>56.239130434782609</v>
      </c>
      <c r="AQ16" s="260">
        <f t="shared" si="25"/>
        <v>62.01</v>
      </c>
      <c r="AR16" s="60" t="str">
        <f t="shared" si="8"/>
        <v>C</v>
      </c>
      <c r="AS16" s="91" t="str">
        <f t="shared" si="26"/>
        <v>C</v>
      </c>
      <c r="AT16" s="86">
        <f t="shared" si="27"/>
        <v>2</v>
      </c>
      <c r="AU16" s="86">
        <f t="shared" si="28"/>
        <v>2</v>
      </c>
      <c r="AV16" s="86">
        <f t="shared" si="29"/>
        <v>2</v>
      </c>
      <c r="AW16" s="849">
        <f t="shared" si="30"/>
        <v>2</v>
      </c>
      <c r="AX16" s="91" t="str">
        <f t="shared" si="31"/>
        <v>C</v>
      </c>
      <c r="AY16" s="318">
        <f t="shared" si="32"/>
        <v>2</v>
      </c>
      <c r="AZ16" s="316">
        <f t="shared" si="43"/>
        <v>2</v>
      </c>
      <c r="BA16" s="316">
        <f t="shared" si="34"/>
        <v>2</v>
      </c>
      <c r="BB16" s="317">
        <f t="shared" si="35"/>
        <v>2</v>
      </c>
    </row>
    <row r="17" spans="1:54" ht="15.75" thickBot="1" x14ac:dyDescent="0.3">
      <c r="A17" s="33">
        <v>9</v>
      </c>
      <c r="B17" s="48">
        <v>10860</v>
      </c>
      <c r="C17" s="27" t="s">
        <v>165</v>
      </c>
      <c r="D17" s="78">
        <f>'2024 Расклад'!J15</f>
        <v>4.0769000000000002</v>
      </c>
      <c r="E17" s="151">
        <f t="shared" si="9"/>
        <v>4.13</v>
      </c>
      <c r="F17" s="173" t="str">
        <f t="shared" si="0"/>
        <v>C</v>
      </c>
      <c r="G17" s="167">
        <f>'2024 Расклад'!P15</f>
        <v>3.5663</v>
      </c>
      <c r="H17" s="151">
        <f t="shared" si="10"/>
        <v>3.79</v>
      </c>
      <c r="I17" s="61" t="str">
        <f t="shared" si="1"/>
        <v>C</v>
      </c>
      <c r="J17" s="78">
        <f>'2024 Расклад'!V15</f>
        <v>4.0883000000000003</v>
      </c>
      <c r="K17" s="151">
        <f t="shared" si="11"/>
        <v>4.13</v>
      </c>
      <c r="L17" s="62" t="str">
        <f t="shared" si="2"/>
        <v>C</v>
      </c>
      <c r="M17" s="298"/>
      <c r="N17" s="152">
        <f t="shared" si="3"/>
        <v>78.14</v>
      </c>
      <c r="O17" s="61"/>
      <c r="P17" s="810">
        <f>'2024 Расклад'!AL15</f>
        <v>95.238095238095241</v>
      </c>
      <c r="Q17" s="299">
        <f t="shared" si="4"/>
        <v>96.07</v>
      </c>
      <c r="R17" s="62" t="str">
        <f t="shared" si="13"/>
        <v>B</v>
      </c>
      <c r="S17" s="305" t="str">
        <f t="shared" si="14"/>
        <v>C</v>
      </c>
      <c r="T17" s="86">
        <f t="shared" si="15"/>
        <v>2</v>
      </c>
      <c r="U17" s="86">
        <f t="shared" si="16"/>
        <v>2</v>
      </c>
      <c r="V17" s="86">
        <f t="shared" si="17"/>
        <v>2</v>
      </c>
      <c r="W17" s="86"/>
      <c r="X17" s="86">
        <f t="shared" si="19"/>
        <v>2.5</v>
      </c>
      <c r="Y17" s="87">
        <f t="shared" si="20"/>
        <v>2.125</v>
      </c>
      <c r="Z17" s="807">
        <f>'2024 Расклад'!AR15</f>
        <v>3.676056338028169</v>
      </c>
      <c r="AA17" s="153">
        <f t="shared" si="5"/>
        <v>3.85</v>
      </c>
      <c r="AB17" s="62" t="str">
        <f t="shared" si="36"/>
        <v>C</v>
      </c>
      <c r="AC17" s="182">
        <f>'2024 Расклад'!AX15</f>
        <v>3.5492957746478875</v>
      </c>
      <c r="AD17" s="153">
        <f t="shared" si="6"/>
        <v>3.76</v>
      </c>
      <c r="AE17" s="61" t="str">
        <f t="shared" si="45"/>
        <v>C</v>
      </c>
      <c r="AF17" s="200" t="str">
        <f t="shared" si="21"/>
        <v>C</v>
      </c>
      <c r="AG17" s="206">
        <f t="shared" si="53"/>
        <v>2</v>
      </c>
      <c r="AH17" s="218">
        <f t="shared" si="54"/>
        <v>2</v>
      </c>
      <c r="AI17" s="212">
        <f t="shared" si="22"/>
        <v>2</v>
      </c>
      <c r="AJ17" s="255">
        <f>'2024 Расклад'!BD15</f>
        <v>3.7222222222222223</v>
      </c>
      <c r="AK17" s="154">
        <f t="shared" si="23"/>
        <v>4.04</v>
      </c>
      <c r="AL17" s="62" t="str">
        <f t="shared" ref="AL17" si="55">IF(AJ17&gt;=$AJ$128,"A",IF(AJ17&gt;=$AJ$129,"B",IF(AJ17&gt;=$AJ$130,"C","D")))</f>
        <v>C</v>
      </c>
      <c r="AM17" s="516">
        <f>'2024 Расклад'!BL15</f>
        <v>60.714285714285715</v>
      </c>
      <c r="AN17" s="155">
        <f t="shared" si="24"/>
        <v>57.16</v>
      </c>
      <c r="AO17" s="61" t="str">
        <f t="shared" ref="AO17" si="56">IF(AM17&gt;=$AM$128,"A",IF(AM17&gt;=$AM$129,"B",IF(AM17&gt;=$AM$130,"C","D")))</f>
        <v>B</v>
      </c>
      <c r="AP17" s="519">
        <f>'2024 Расклад'!BT15</f>
        <v>49.12</v>
      </c>
      <c r="AQ17" s="262">
        <f t="shared" si="25"/>
        <v>62.01</v>
      </c>
      <c r="AR17" s="62" t="str">
        <f t="shared" ref="AR17" si="57">IF(AP17&gt;=$AP$128,"A",IF(AP17&gt;=$AP$129,"B",IF(AP17&gt;=$AP$130,"C","D")))</f>
        <v>C</v>
      </c>
      <c r="AS17" s="157" t="str">
        <f t="shared" si="26"/>
        <v>C</v>
      </c>
      <c r="AT17" s="86">
        <f t="shared" ref="AT17" si="58">IF(AL17="A",4.2,IF(AL17="B",2.5,IF(AL17="C",2,1)))</f>
        <v>2</v>
      </c>
      <c r="AU17" s="86">
        <f t="shared" ref="AU17" si="59">IF(AO17="A",4.2,IF(AO17="B",2.5,IF(AO17="C",2,1)))</f>
        <v>2.5</v>
      </c>
      <c r="AV17" s="86">
        <f t="shared" ref="AV17" si="60">IF(AR17="A",4.2,IF(AR17="B",2.5,IF(AR17="C",2,1)))</f>
        <v>2</v>
      </c>
      <c r="AW17" s="849">
        <f t="shared" ref="AW17" si="61">AVERAGE(AT17:AV17)</f>
        <v>2.1666666666666665</v>
      </c>
      <c r="AX17" s="157" t="str">
        <f t="shared" si="31"/>
        <v>C</v>
      </c>
      <c r="AY17" s="814">
        <f t="shared" si="32"/>
        <v>2</v>
      </c>
      <c r="AZ17" s="815">
        <f t="shared" si="43"/>
        <v>2</v>
      </c>
      <c r="BA17" s="815">
        <f t="shared" si="34"/>
        <v>2</v>
      </c>
      <c r="BB17" s="816">
        <f t="shared" si="35"/>
        <v>2</v>
      </c>
    </row>
    <row r="18" spans="1:54" ht="15.75" thickBot="1" x14ac:dyDescent="0.3">
      <c r="A18" s="39"/>
      <c r="B18" s="49"/>
      <c r="C18" s="38" t="s">
        <v>79</v>
      </c>
      <c r="D18" s="71">
        <f>AVERAGE(D19:D30)</f>
        <v>4.0342250000000002</v>
      </c>
      <c r="E18" s="69">
        <f t="shared" si="9"/>
        <v>4.13</v>
      </c>
      <c r="F18" s="170" t="str">
        <f t="shared" si="0"/>
        <v>C</v>
      </c>
      <c r="G18" s="165">
        <f>AVERAGE(G19:G30)</f>
        <v>3.6982750000000002</v>
      </c>
      <c r="H18" s="69">
        <f t="shared" si="10"/>
        <v>3.79</v>
      </c>
      <c r="I18" s="67" t="str">
        <f t="shared" si="1"/>
        <v>C</v>
      </c>
      <c r="J18" s="71">
        <f>AVERAGE(J19:J30)</f>
        <v>4.0597583333333338</v>
      </c>
      <c r="K18" s="69">
        <f t="shared" si="11"/>
        <v>4.13</v>
      </c>
      <c r="L18" s="68" t="str">
        <f t="shared" si="2"/>
        <v>C</v>
      </c>
      <c r="M18" s="165">
        <f>AVERAGE(M19:M30)</f>
        <v>79.378429920203303</v>
      </c>
      <c r="N18" s="653">
        <f t="shared" si="3"/>
        <v>78.14</v>
      </c>
      <c r="O18" s="67" t="str">
        <f t="shared" si="12"/>
        <v>C</v>
      </c>
      <c r="P18" s="70">
        <f>AVERAGE(P19:P30)</f>
        <v>95.398750469133631</v>
      </c>
      <c r="Q18" s="654">
        <f t="shared" si="4"/>
        <v>96.07</v>
      </c>
      <c r="R18" s="68" t="str">
        <f t="shared" si="13"/>
        <v>B</v>
      </c>
      <c r="S18" s="303" t="str">
        <f t="shared" si="14"/>
        <v>C</v>
      </c>
      <c r="T18" s="88">
        <f t="shared" si="15"/>
        <v>2</v>
      </c>
      <c r="U18" s="89">
        <f t="shared" si="16"/>
        <v>2</v>
      </c>
      <c r="V18" s="89">
        <f t="shared" si="17"/>
        <v>2</v>
      </c>
      <c r="W18" s="89">
        <f t="shared" si="18"/>
        <v>2</v>
      </c>
      <c r="X18" s="89">
        <f t="shared" si="19"/>
        <v>2.5</v>
      </c>
      <c r="Y18" s="179">
        <f t="shared" si="20"/>
        <v>2.1</v>
      </c>
      <c r="Z18" s="70">
        <f>AVERAGE(Z19:Z30)</f>
        <v>3.8474754862659881</v>
      </c>
      <c r="AA18" s="622">
        <f t="shared" si="5"/>
        <v>3.85</v>
      </c>
      <c r="AB18" s="68" t="str">
        <f t="shared" si="36"/>
        <v>B</v>
      </c>
      <c r="AC18" s="165">
        <f>AVERAGE(AC19:AC30)</f>
        <v>3.7077437364021422</v>
      </c>
      <c r="AD18" s="622">
        <f t="shared" si="6"/>
        <v>3.76</v>
      </c>
      <c r="AE18" s="67" t="str">
        <f t="shared" si="45"/>
        <v>C</v>
      </c>
      <c r="AF18" s="197" t="str">
        <f t="shared" si="21"/>
        <v>C</v>
      </c>
      <c r="AG18" s="203">
        <f t="shared" si="53"/>
        <v>2.5</v>
      </c>
      <c r="AH18" s="215">
        <f t="shared" si="54"/>
        <v>2</v>
      </c>
      <c r="AI18" s="209">
        <f t="shared" si="22"/>
        <v>2.25</v>
      </c>
      <c r="AJ18" s="84">
        <f>AVERAGE(AJ19:AJ30)</f>
        <v>4.1213784884070925</v>
      </c>
      <c r="AK18" s="684">
        <f t="shared" si="23"/>
        <v>4.04</v>
      </c>
      <c r="AL18" s="68" t="str">
        <f t="shared" si="7"/>
        <v>B</v>
      </c>
      <c r="AM18" s="85">
        <f>AVERAGE(AM19:AM30)</f>
        <v>53.830000000000005</v>
      </c>
      <c r="AN18" s="511">
        <f t="shared" si="24"/>
        <v>57.16</v>
      </c>
      <c r="AO18" s="67" t="str">
        <f t="shared" si="41"/>
        <v>B</v>
      </c>
      <c r="AP18" s="84">
        <f>AVERAGE(AP19:AP30)</f>
        <v>60.759999999999991</v>
      </c>
      <c r="AQ18" s="511">
        <f t="shared" si="25"/>
        <v>62.01</v>
      </c>
      <c r="AR18" s="68" t="str">
        <f t="shared" si="8"/>
        <v>B</v>
      </c>
      <c r="AS18" s="136" t="str">
        <f t="shared" si="26"/>
        <v>B</v>
      </c>
      <c r="AT18" s="89">
        <f t="shared" si="27"/>
        <v>2.5</v>
      </c>
      <c r="AU18" s="89">
        <f t="shared" si="28"/>
        <v>2.5</v>
      </c>
      <c r="AV18" s="89">
        <f t="shared" si="29"/>
        <v>2.5</v>
      </c>
      <c r="AW18" s="848">
        <f t="shared" si="30"/>
        <v>2.5</v>
      </c>
      <c r="AX18" s="136" t="str">
        <f t="shared" si="31"/>
        <v>C</v>
      </c>
      <c r="AY18" s="820">
        <f t="shared" si="32"/>
        <v>2</v>
      </c>
      <c r="AZ18" s="821">
        <f t="shared" si="33"/>
        <v>2</v>
      </c>
      <c r="BA18" s="821">
        <f t="shared" si="34"/>
        <v>2.5</v>
      </c>
      <c r="BB18" s="822">
        <f t="shared" si="35"/>
        <v>2.1666666666666665</v>
      </c>
    </row>
    <row r="19" spans="1:54" x14ac:dyDescent="0.25">
      <c r="A19" s="32">
        <v>1</v>
      </c>
      <c r="B19" s="46">
        <v>20040</v>
      </c>
      <c r="C19" s="16" t="s">
        <v>18</v>
      </c>
      <c r="D19" s="55">
        <f>'2024 Расклад'!J16</f>
        <v>3.8631000000000002</v>
      </c>
      <c r="E19" s="146">
        <f t="shared" si="9"/>
        <v>4.13</v>
      </c>
      <c r="F19" s="171" t="str">
        <f t="shared" si="0"/>
        <v>C</v>
      </c>
      <c r="G19" s="166">
        <f>'2024 Расклад'!P16</f>
        <v>3.3895000000000004</v>
      </c>
      <c r="H19" s="146">
        <f t="shared" si="10"/>
        <v>3.79</v>
      </c>
      <c r="I19" s="56" t="str">
        <f t="shared" si="1"/>
        <v>D</v>
      </c>
      <c r="J19" s="55">
        <f>'2024 Расклад'!V16</f>
        <v>4.1868000000000007</v>
      </c>
      <c r="K19" s="146">
        <f t="shared" si="11"/>
        <v>4.13</v>
      </c>
      <c r="L19" s="57" t="str">
        <f t="shared" si="2"/>
        <v>B</v>
      </c>
      <c r="M19" s="289">
        <f>'2024 Расклад'!AD16</f>
        <v>97.938144329896915</v>
      </c>
      <c r="N19" s="147">
        <f t="shared" si="3"/>
        <v>78.14</v>
      </c>
      <c r="O19" s="56" t="str">
        <f t="shared" si="12"/>
        <v>B</v>
      </c>
      <c r="P19" s="308">
        <f>'2024 Расклад'!AL16</f>
        <v>92.592592592592595</v>
      </c>
      <c r="Q19" s="291">
        <f t="shared" si="4"/>
        <v>96.07</v>
      </c>
      <c r="R19" s="57" t="str">
        <f t="shared" si="13"/>
        <v>B</v>
      </c>
      <c r="S19" s="304" t="str">
        <f t="shared" si="14"/>
        <v>C</v>
      </c>
      <c r="T19" s="66">
        <f t="shared" si="15"/>
        <v>2</v>
      </c>
      <c r="U19" s="66">
        <f t="shared" si="16"/>
        <v>1</v>
      </c>
      <c r="V19" s="66">
        <f t="shared" si="17"/>
        <v>2.5</v>
      </c>
      <c r="W19" s="66">
        <f t="shared" si="18"/>
        <v>2.5</v>
      </c>
      <c r="X19" s="66">
        <f t="shared" si="19"/>
        <v>2.5</v>
      </c>
      <c r="Y19" s="79">
        <f t="shared" si="20"/>
        <v>2.1</v>
      </c>
      <c r="Z19" s="804">
        <f>'2024 Расклад'!AR16</f>
        <v>4.0697674418604652</v>
      </c>
      <c r="AA19" s="148">
        <f t="shared" si="5"/>
        <v>3.85</v>
      </c>
      <c r="AB19" s="57" t="str">
        <f t="shared" si="36"/>
        <v>B</v>
      </c>
      <c r="AC19" s="183">
        <f>'2024 Расклад'!AX16</f>
        <v>4.1511627906976747</v>
      </c>
      <c r="AD19" s="148">
        <f t="shared" si="6"/>
        <v>3.76</v>
      </c>
      <c r="AE19" s="56" t="str">
        <f t="shared" ref="AE19:AE21" si="62">IF(AC19&gt;=$AC$128,"A",IF(AC19&gt;=$AC$129,"B",IF(AC19&gt;=$AC$130,"C","D")))</f>
        <v>B</v>
      </c>
      <c r="AF19" s="198" t="str">
        <f t="shared" si="21"/>
        <v>B</v>
      </c>
      <c r="AG19" s="204">
        <f t="shared" si="53"/>
        <v>2.5</v>
      </c>
      <c r="AH19" s="216">
        <f t="shared" si="54"/>
        <v>2.5</v>
      </c>
      <c r="AI19" s="210">
        <f t="shared" ref="AI19:AI21" si="63">AVERAGE(AG19:AH19)</f>
        <v>2.5</v>
      </c>
      <c r="AJ19" s="256">
        <f>'2024 Расклад'!BD16</f>
        <v>4.1538461538461542</v>
      </c>
      <c r="AK19" s="149">
        <f t="shared" si="23"/>
        <v>4.04</v>
      </c>
      <c r="AL19" s="57" t="str">
        <f t="shared" si="7"/>
        <v>B</v>
      </c>
      <c r="AM19" s="516">
        <f>'2024 Расклад'!BL16</f>
        <v>59.5</v>
      </c>
      <c r="AN19" s="150">
        <f t="shared" si="24"/>
        <v>57.16</v>
      </c>
      <c r="AO19" s="56" t="str">
        <f t="shared" si="41"/>
        <v>B</v>
      </c>
      <c r="AP19" s="519">
        <f>'2024 Расклад'!BT16</f>
        <v>66.5</v>
      </c>
      <c r="AQ19" s="259">
        <f t="shared" si="25"/>
        <v>62.01</v>
      </c>
      <c r="AR19" s="57" t="str">
        <f t="shared" si="8"/>
        <v>B</v>
      </c>
      <c r="AS19" s="159" t="str">
        <f t="shared" si="26"/>
        <v>B</v>
      </c>
      <c r="AT19" s="86">
        <f t="shared" si="27"/>
        <v>2.5</v>
      </c>
      <c r="AU19" s="86">
        <f t="shared" si="28"/>
        <v>2.5</v>
      </c>
      <c r="AV19" s="86">
        <f t="shared" si="29"/>
        <v>2.5</v>
      </c>
      <c r="AW19" s="849">
        <f t="shared" si="30"/>
        <v>2.5</v>
      </c>
      <c r="AX19" s="159" t="str">
        <f t="shared" si="31"/>
        <v>B</v>
      </c>
      <c r="AY19" s="817">
        <f t="shared" ref="AY19:AY21" si="64">IF(S19="A",4.2,IF(S19="B",2.5,IF(S19="C",2,1)))</f>
        <v>2</v>
      </c>
      <c r="AZ19" s="818">
        <f t="shared" ref="AZ19:AZ21" si="65">IF(AF19="A",4.2,IF(AF19="B",2.5,IF(AF19="C",2,1)))</f>
        <v>2.5</v>
      </c>
      <c r="BA19" s="818">
        <f t="shared" ref="BA19:BA21" si="66">IF(AS19="A",4.2,IF(AS19="B",2.5,IF(AS19="C",2,1)))</f>
        <v>2.5</v>
      </c>
      <c r="BB19" s="819">
        <f t="shared" si="35"/>
        <v>2.3333333333333335</v>
      </c>
    </row>
    <row r="20" spans="1:54" x14ac:dyDescent="0.25">
      <c r="A20" s="30">
        <v>2</v>
      </c>
      <c r="B20" s="47">
        <v>20061</v>
      </c>
      <c r="C20" s="26" t="s">
        <v>19</v>
      </c>
      <c r="D20" s="55">
        <f>'2024 Расклад'!J17</f>
        <v>4.1757999999999997</v>
      </c>
      <c r="E20" s="58">
        <f t="shared" si="9"/>
        <v>4.13</v>
      </c>
      <c r="F20" s="172" t="str">
        <f t="shared" si="0"/>
        <v>B</v>
      </c>
      <c r="G20" s="166">
        <f>'2024 Расклад'!P17</f>
        <v>3.9853000000000005</v>
      </c>
      <c r="H20" s="58">
        <f t="shared" si="10"/>
        <v>3.79</v>
      </c>
      <c r="I20" s="59" t="str">
        <f t="shared" si="1"/>
        <v>B</v>
      </c>
      <c r="J20" s="55">
        <f>'2024 Расклад'!V17</f>
        <v>4.1917999999999997</v>
      </c>
      <c r="K20" s="58">
        <f t="shared" si="11"/>
        <v>4.13</v>
      </c>
      <c r="L20" s="60" t="str">
        <f t="shared" si="2"/>
        <v>B</v>
      </c>
      <c r="M20" s="289">
        <f>'2024 Расклад'!AD17</f>
        <v>90.410958904109577</v>
      </c>
      <c r="N20" s="53">
        <f t="shared" si="3"/>
        <v>78.14</v>
      </c>
      <c r="O20" s="59" t="str">
        <f t="shared" si="12"/>
        <v>B</v>
      </c>
      <c r="P20" s="308">
        <f>'2024 Расклад'!AL17</f>
        <v>97.402597402597408</v>
      </c>
      <c r="Q20" s="294">
        <f t="shared" si="4"/>
        <v>96.07</v>
      </c>
      <c r="R20" s="60" t="str">
        <f t="shared" si="13"/>
        <v>B</v>
      </c>
      <c r="S20" s="304" t="str">
        <f t="shared" si="14"/>
        <v>B</v>
      </c>
      <c r="T20" s="66">
        <f t="shared" si="15"/>
        <v>2.5</v>
      </c>
      <c r="U20" s="66">
        <f t="shared" si="16"/>
        <v>2.5</v>
      </c>
      <c r="V20" s="66">
        <f t="shared" si="17"/>
        <v>2.5</v>
      </c>
      <c r="W20" s="66">
        <f t="shared" si="18"/>
        <v>2.5</v>
      </c>
      <c r="X20" s="66">
        <f t="shared" si="19"/>
        <v>2.5</v>
      </c>
      <c r="Y20" s="79">
        <f t="shared" si="20"/>
        <v>2.5</v>
      </c>
      <c r="Z20" s="804">
        <f>'2024 Расклад'!AR17</f>
        <v>3.94</v>
      </c>
      <c r="AA20" s="54">
        <f t="shared" si="5"/>
        <v>3.85</v>
      </c>
      <c r="AB20" s="60" t="str">
        <f t="shared" si="36"/>
        <v>B</v>
      </c>
      <c r="AC20" s="183">
        <f>'2024 Расклад'!AX17</f>
        <v>3.9215686274509802</v>
      </c>
      <c r="AD20" s="54">
        <f t="shared" si="6"/>
        <v>3.76</v>
      </c>
      <c r="AE20" s="59" t="str">
        <f t="shared" si="62"/>
        <v>B</v>
      </c>
      <c r="AF20" s="198" t="str">
        <f t="shared" si="21"/>
        <v>B</v>
      </c>
      <c r="AG20" s="204">
        <f t="shared" si="53"/>
        <v>2.5</v>
      </c>
      <c r="AH20" s="216">
        <f t="shared" si="54"/>
        <v>2.5</v>
      </c>
      <c r="AI20" s="210">
        <f t="shared" si="63"/>
        <v>2.5</v>
      </c>
      <c r="AJ20" s="256">
        <f>'2024 Расклад'!BD17</f>
        <v>4.291666666666667</v>
      </c>
      <c r="AK20" s="144">
        <f t="shared" si="23"/>
        <v>4.04</v>
      </c>
      <c r="AL20" s="60" t="str">
        <f t="shared" si="7"/>
        <v>B</v>
      </c>
      <c r="AM20" s="516">
        <f>'2024 Расклад'!BL17</f>
        <v>50</v>
      </c>
      <c r="AN20" s="145">
        <f t="shared" si="24"/>
        <v>57.16</v>
      </c>
      <c r="AO20" s="59" t="str">
        <f t="shared" si="41"/>
        <v>B</v>
      </c>
      <c r="AP20" s="522">
        <f>'2024 Расклад'!BT17</f>
        <v>58</v>
      </c>
      <c r="AQ20" s="260">
        <f t="shared" si="25"/>
        <v>62.01</v>
      </c>
      <c r="AR20" s="60" t="str">
        <f t="shared" si="8"/>
        <v>B</v>
      </c>
      <c r="AS20" s="91" t="str">
        <f t="shared" si="26"/>
        <v>B</v>
      </c>
      <c r="AT20" s="86">
        <f t="shared" si="27"/>
        <v>2.5</v>
      </c>
      <c r="AU20" s="86">
        <f t="shared" si="28"/>
        <v>2.5</v>
      </c>
      <c r="AV20" s="86">
        <f t="shared" si="29"/>
        <v>2.5</v>
      </c>
      <c r="AW20" s="849">
        <f t="shared" si="30"/>
        <v>2.5</v>
      </c>
      <c r="AX20" s="91" t="str">
        <f t="shared" si="31"/>
        <v>B</v>
      </c>
      <c r="AY20" s="318">
        <f t="shared" si="64"/>
        <v>2.5</v>
      </c>
      <c r="AZ20" s="316">
        <f t="shared" si="65"/>
        <v>2.5</v>
      </c>
      <c r="BA20" s="316">
        <f t="shared" si="66"/>
        <v>2.5</v>
      </c>
      <c r="BB20" s="317">
        <f t="shared" si="35"/>
        <v>2.5</v>
      </c>
    </row>
    <row r="21" spans="1:54" x14ac:dyDescent="0.25">
      <c r="A21" s="30">
        <v>3</v>
      </c>
      <c r="B21" s="47">
        <v>21020</v>
      </c>
      <c r="C21" s="26" t="s">
        <v>22</v>
      </c>
      <c r="D21" s="55">
        <f>'2024 Расклад'!J18</f>
        <v>4.633700000000001</v>
      </c>
      <c r="E21" s="58">
        <f t="shared" si="9"/>
        <v>4.13</v>
      </c>
      <c r="F21" s="172" t="str">
        <f t="shared" si="0"/>
        <v>A</v>
      </c>
      <c r="G21" s="166">
        <f>'2024 Расклад'!P18</f>
        <v>4.2474999999999996</v>
      </c>
      <c r="H21" s="58">
        <f t="shared" si="10"/>
        <v>3.79</v>
      </c>
      <c r="I21" s="59" t="str">
        <f t="shared" si="1"/>
        <v>B</v>
      </c>
      <c r="J21" s="55">
        <f>'2024 Расклад'!V18</f>
        <v>4.5098000000000003</v>
      </c>
      <c r="K21" s="58">
        <f t="shared" si="11"/>
        <v>4.13</v>
      </c>
      <c r="L21" s="60" t="str">
        <f t="shared" si="2"/>
        <v>A</v>
      </c>
      <c r="M21" s="289"/>
      <c r="N21" s="53">
        <f t="shared" si="3"/>
        <v>78.14</v>
      </c>
      <c r="O21" s="59"/>
      <c r="P21" s="308">
        <f>'2024 Расклад'!AL18</f>
        <v>96.969696969696969</v>
      </c>
      <c r="Q21" s="294">
        <f t="shared" si="4"/>
        <v>96.07</v>
      </c>
      <c r="R21" s="60" t="str">
        <f t="shared" si="13"/>
        <v>B</v>
      </c>
      <c r="S21" s="304" t="str">
        <f t="shared" si="14"/>
        <v>B</v>
      </c>
      <c r="T21" s="66">
        <f t="shared" si="15"/>
        <v>4.2</v>
      </c>
      <c r="U21" s="66">
        <f t="shared" si="16"/>
        <v>2.5</v>
      </c>
      <c r="V21" s="66">
        <f t="shared" si="17"/>
        <v>4.2</v>
      </c>
      <c r="W21" s="66"/>
      <c r="X21" s="66">
        <f t="shared" si="19"/>
        <v>2.5</v>
      </c>
      <c r="Y21" s="79">
        <f t="shared" si="20"/>
        <v>3.35</v>
      </c>
      <c r="Z21" s="804">
        <f>'2024 Расклад'!AR18</f>
        <v>3.8952380952380952</v>
      </c>
      <c r="AA21" s="54">
        <f t="shared" si="5"/>
        <v>3.85</v>
      </c>
      <c r="AB21" s="60" t="str">
        <f t="shared" si="36"/>
        <v>B</v>
      </c>
      <c r="AC21" s="183">
        <f>'2024 Расклад'!AX18</f>
        <v>4.0095238095238095</v>
      </c>
      <c r="AD21" s="54">
        <f t="shared" si="6"/>
        <v>3.76</v>
      </c>
      <c r="AE21" s="59" t="str">
        <f t="shared" si="62"/>
        <v>B</v>
      </c>
      <c r="AF21" s="198" t="str">
        <f t="shared" si="21"/>
        <v>B</v>
      </c>
      <c r="AG21" s="204">
        <f t="shared" si="53"/>
        <v>2.5</v>
      </c>
      <c r="AH21" s="216">
        <f t="shared" si="54"/>
        <v>2.5</v>
      </c>
      <c r="AI21" s="210">
        <f t="shared" si="63"/>
        <v>2.5</v>
      </c>
      <c r="AJ21" s="256">
        <f>'2024 Расклад'!BD18</f>
        <v>4.3111111111111109</v>
      </c>
      <c r="AK21" s="144">
        <f t="shared" si="23"/>
        <v>4.04</v>
      </c>
      <c r="AL21" s="60" t="str">
        <f t="shared" si="7"/>
        <v>B</v>
      </c>
      <c r="AM21" s="518">
        <f>'2024 Расклад'!BL18</f>
        <v>61</v>
      </c>
      <c r="AN21" s="145">
        <f t="shared" si="24"/>
        <v>57.16</v>
      </c>
      <c r="AO21" s="59" t="str">
        <f t="shared" si="41"/>
        <v>B</v>
      </c>
      <c r="AP21" s="519">
        <f>'2024 Расклад'!BT18</f>
        <v>71</v>
      </c>
      <c r="AQ21" s="260">
        <f t="shared" si="25"/>
        <v>62.01</v>
      </c>
      <c r="AR21" s="60" t="str">
        <f t="shared" si="8"/>
        <v>B</v>
      </c>
      <c r="AS21" s="91" t="str">
        <f t="shared" si="26"/>
        <v>B</v>
      </c>
      <c r="AT21" s="86">
        <f t="shared" si="27"/>
        <v>2.5</v>
      </c>
      <c r="AU21" s="86">
        <f t="shared" si="28"/>
        <v>2.5</v>
      </c>
      <c r="AV21" s="86">
        <f t="shared" si="29"/>
        <v>2.5</v>
      </c>
      <c r="AW21" s="849">
        <f t="shared" si="30"/>
        <v>2.5</v>
      </c>
      <c r="AX21" s="91" t="str">
        <f t="shared" si="31"/>
        <v>B</v>
      </c>
      <c r="AY21" s="318">
        <f t="shared" si="64"/>
        <v>2.5</v>
      </c>
      <c r="AZ21" s="316">
        <f t="shared" si="65"/>
        <v>2.5</v>
      </c>
      <c r="BA21" s="316">
        <f t="shared" si="66"/>
        <v>2.5</v>
      </c>
      <c r="BB21" s="317">
        <f t="shared" si="35"/>
        <v>2.5</v>
      </c>
    </row>
    <row r="22" spans="1:54" x14ac:dyDescent="0.25">
      <c r="A22" s="30">
        <v>4</v>
      </c>
      <c r="B22" s="46">
        <v>20060</v>
      </c>
      <c r="C22" s="16" t="s">
        <v>138</v>
      </c>
      <c r="D22" s="55">
        <f>'2024 Расклад'!J19</f>
        <v>4.3951000000000002</v>
      </c>
      <c r="E22" s="58">
        <f t="shared" si="9"/>
        <v>4.13</v>
      </c>
      <c r="F22" s="172" t="str">
        <f t="shared" si="0"/>
        <v>B</v>
      </c>
      <c r="G22" s="166">
        <f>'2024 Расклад'!P19</f>
        <v>4.0109000000000004</v>
      </c>
      <c r="H22" s="58">
        <f t="shared" si="10"/>
        <v>3.79</v>
      </c>
      <c r="I22" s="59" t="str">
        <f t="shared" si="1"/>
        <v>B</v>
      </c>
      <c r="J22" s="55">
        <f>'2024 Расклад'!V19</f>
        <v>4.3698000000000006</v>
      </c>
      <c r="K22" s="58">
        <f t="shared" si="11"/>
        <v>4.13</v>
      </c>
      <c r="L22" s="60" t="str">
        <f t="shared" si="2"/>
        <v>B</v>
      </c>
      <c r="M22" s="289">
        <f>'2024 Расклад'!AD19</f>
        <v>98.333333333333343</v>
      </c>
      <c r="N22" s="53">
        <f t="shared" si="3"/>
        <v>78.14</v>
      </c>
      <c r="O22" s="59" t="str">
        <f t="shared" si="12"/>
        <v>B</v>
      </c>
      <c r="P22" s="308">
        <f>'2024 Расклад'!AL19</f>
        <v>98.342541436464089</v>
      </c>
      <c r="Q22" s="294">
        <f t="shared" si="4"/>
        <v>96.07</v>
      </c>
      <c r="R22" s="60" t="str">
        <f t="shared" si="13"/>
        <v>B</v>
      </c>
      <c r="S22" s="304" t="str">
        <f t="shared" si="14"/>
        <v>B</v>
      </c>
      <c r="T22" s="66">
        <f t="shared" si="15"/>
        <v>2.5</v>
      </c>
      <c r="U22" s="66">
        <f t="shared" si="16"/>
        <v>2.5</v>
      </c>
      <c r="V22" s="66">
        <f t="shared" si="17"/>
        <v>2.5</v>
      </c>
      <c r="W22" s="66">
        <f t="shared" si="18"/>
        <v>2.5</v>
      </c>
      <c r="X22" s="66">
        <f t="shared" si="19"/>
        <v>2.5</v>
      </c>
      <c r="Y22" s="79">
        <f t="shared" si="20"/>
        <v>2.5</v>
      </c>
      <c r="Z22" s="804">
        <f>'2024 Расклад'!AR19</f>
        <v>3.9612903225806453</v>
      </c>
      <c r="AA22" s="54">
        <f t="shared" si="5"/>
        <v>3.85</v>
      </c>
      <c r="AB22" s="60" t="str">
        <f t="shared" si="36"/>
        <v>B</v>
      </c>
      <c r="AC22" s="183">
        <f>'2024 Расклад'!AX19</f>
        <v>3.903225806451613</v>
      </c>
      <c r="AD22" s="54">
        <f t="shared" si="6"/>
        <v>3.76</v>
      </c>
      <c r="AE22" s="59" t="str">
        <f t="shared" ref="AE22:AE27" si="67">IF(AC22&gt;=$AC$128,"A",IF(AC22&gt;=$AC$129,"B",IF(AC22&gt;=$AC$130,"C","D")))</f>
        <v>B</v>
      </c>
      <c r="AF22" s="198" t="str">
        <f t="shared" si="21"/>
        <v>B</v>
      </c>
      <c r="AG22" s="204">
        <f t="shared" ref="AG22:AG86" si="68">IF(AB22="A",4.2,IF(AB22="B",2.5,IF(AB22="C",2,1)))</f>
        <v>2.5</v>
      </c>
      <c r="AH22" s="216">
        <f>IF(AE22="A",4.2,IF(AE22="B",2.5,IF(AE22="C",2,1)))</f>
        <v>2.5</v>
      </c>
      <c r="AI22" s="210">
        <f t="shared" si="22"/>
        <v>2.5</v>
      </c>
      <c r="AJ22" s="256">
        <f>'2024 Расклад'!BD19</f>
        <v>4.3157894736842106</v>
      </c>
      <c r="AK22" s="144">
        <f t="shared" si="23"/>
        <v>4.04</v>
      </c>
      <c r="AL22" s="60" t="str">
        <f t="shared" si="7"/>
        <v>B</v>
      </c>
      <c r="AM22" s="518">
        <f>'2024 Расклад'!BL19</f>
        <v>59.8</v>
      </c>
      <c r="AN22" s="145">
        <f t="shared" si="24"/>
        <v>57.16</v>
      </c>
      <c r="AO22" s="59" t="str">
        <f t="shared" si="41"/>
        <v>B</v>
      </c>
      <c r="AP22" s="519">
        <f>'2024 Расклад'!BT19</f>
        <v>65.7</v>
      </c>
      <c r="AQ22" s="260">
        <f t="shared" si="25"/>
        <v>62.01</v>
      </c>
      <c r="AR22" s="60" t="str">
        <f t="shared" si="8"/>
        <v>B</v>
      </c>
      <c r="AS22" s="91" t="str">
        <f t="shared" si="26"/>
        <v>B</v>
      </c>
      <c r="AT22" s="86">
        <f t="shared" si="27"/>
        <v>2.5</v>
      </c>
      <c r="AU22" s="86">
        <f t="shared" si="28"/>
        <v>2.5</v>
      </c>
      <c r="AV22" s="86">
        <f t="shared" si="29"/>
        <v>2.5</v>
      </c>
      <c r="AW22" s="849">
        <f t="shared" si="30"/>
        <v>2.5</v>
      </c>
      <c r="AX22" s="91" t="str">
        <f t="shared" si="31"/>
        <v>B</v>
      </c>
      <c r="AY22" s="318">
        <f t="shared" si="32"/>
        <v>2.5</v>
      </c>
      <c r="AZ22" s="316">
        <f t="shared" si="33"/>
        <v>2.5</v>
      </c>
      <c r="BA22" s="316">
        <f t="shared" si="34"/>
        <v>2.5</v>
      </c>
      <c r="BB22" s="317">
        <f t="shared" si="35"/>
        <v>2.5</v>
      </c>
    </row>
    <row r="23" spans="1:54" x14ac:dyDescent="0.25">
      <c r="A23" s="30">
        <v>5</v>
      </c>
      <c r="B23" s="47">
        <v>20400</v>
      </c>
      <c r="C23" s="128" t="s">
        <v>20</v>
      </c>
      <c r="D23" s="55">
        <f>'2024 Расклад'!J20</f>
        <v>4.0892999999999997</v>
      </c>
      <c r="E23" s="58">
        <f t="shared" si="9"/>
        <v>4.13</v>
      </c>
      <c r="F23" s="172" t="str">
        <f t="shared" si="0"/>
        <v>C</v>
      </c>
      <c r="G23" s="166">
        <f>'2024 Расклад'!P20</f>
        <v>3.6995</v>
      </c>
      <c r="H23" s="58">
        <f t="shared" si="10"/>
        <v>3.79</v>
      </c>
      <c r="I23" s="59" t="str">
        <f t="shared" si="1"/>
        <v>C</v>
      </c>
      <c r="J23" s="55">
        <f>'2024 Расклад'!V20</f>
        <v>4.3818999999999999</v>
      </c>
      <c r="K23" s="58">
        <f t="shared" si="11"/>
        <v>4.13</v>
      </c>
      <c r="L23" s="60" t="str">
        <f t="shared" si="2"/>
        <v>B</v>
      </c>
      <c r="M23" s="289">
        <f>'2024 Расклад'!AD20</f>
        <v>80.606060606060609</v>
      </c>
      <c r="N23" s="53">
        <f t="shared" si="3"/>
        <v>78.14</v>
      </c>
      <c r="O23" s="59" t="str">
        <f t="shared" si="12"/>
        <v>C</v>
      </c>
      <c r="P23" s="308">
        <f>'2024 Расклад'!AL20</f>
        <v>100</v>
      </c>
      <c r="Q23" s="294">
        <f t="shared" si="4"/>
        <v>96.07</v>
      </c>
      <c r="R23" s="60" t="str">
        <f t="shared" si="13"/>
        <v>A</v>
      </c>
      <c r="S23" s="304" t="str">
        <f t="shared" si="14"/>
        <v>B</v>
      </c>
      <c r="T23" s="66">
        <f t="shared" si="15"/>
        <v>2</v>
      </c>
      <c r="U23" s="66">
        <f t="shared" si="16"/>
        <v>2</v>
      </c>
      <c r="V23" s="66">
        <f t="shared" si="17"/>
        <v>2.5</v>
      </c>
      <c r="W23" s="66">
        <f t="shared" si="18"/>
        <v>2</v>
      </c>
      <c r="X23" s="66">
        <f t="shared" si="19"/>
        <v>4.2</v>
      </c>
      <c r="Y23" s="79">
        <f t="shared" si="20"/>
        <v>2.54</v>
      </c>
      <c r="Z23" s="804">
        <f>'2024 Расклад'!AR20</f>
        <v>3.9029126213592233</v>
      </c>
      <c r="AA23" s="54">
        <f t="shared" si="5"/>
        <v>3.85</v>
      </c>
      <c r="AB23" s="60" t="str">
        <f t="shared" si="36"/>
        <v>B</v>
      </c>
      <c r="AC23" s="183">
        <f>'2024 Расклад'!AX20</f>
        <v>3.6990291262135924</v>
      </c>
      <c r="AD23" s="54">
        <f t="shared" si="6"/>
        <v>3.76</v>
      </c>
      <c r="AE23" s="59" t="str">
        <f t="shared" si="67"/>
        <v>C</v>
      </c>
      <c r="AF23" s="198" t="str">
        <f t="shared" si="21"/>
        <v>C</v>
      </c>
      <c r="AG23" s="204">
        <f t="shared" si="68"/>
        <v>2.5</v>
      </c>
      <c r="AH23" s="216">
        <f>IF(AE23="A",4.2,IF(AE23="B",2.5,IF(AE23="C",2,1)))</f>
        <v>2</v>
      </c>
      <c r="AI23" s="210">
        <f t="shared" si="22"/>
        <v>2.25</v>
      </c>
      <c r="AJ23" s="256">
        <f>'2024 Расклад'!BD20</f>
        <v>4.2380952380952381</v>
      </c>
      <c r="AK23" s="144">
        <f t="shared" si="23"/>
        <v>4.04</v>
      </c>
      <c r="AL23" s="60" t="str">
        <f t="shared" si="7"/>
        <v>B</v>
      </c>
      <c r="AM23" s="518">
        <f>'2024 Расклад'!BL20</f>
        <v>54</v>
      </c>
      <c r="AN23" s="145">
        <f t="shared" si="24"/>
        <v>57.16</v>
      </c>
      <c r="AO23" s="59" t="str">
        <f t="shared" si="41"/>
        <v>B</v>
      </c>
      <c r="AP23" s="519">
        <f>'2024 Расклад'!BT20</f>
        <v>67.900000000000006</v>
      </c>
      <c r="AQ23" s="260">
        <f t="shared" si="25"/>
        <v>62.01</v>
      </c>
      <c r="AR23" s="60" t="str">
        <f t="shared" si="8"/>
        <v>B</v>
      </c>
      <c r="AS23" s="91" t="str">
        <f t="shared" si="26"/>
        <v>B</v>
      </c>
      <c r="AT23" s="86">
        <f t="shared" si="27"/>
        <v>2.5</v>
      </c>
      <c r="AU23" s="86">
        <f t="shared" si="28"/>
        <v>2.5</v>
      </c>
      <c r="AV23" s="86">
        <f t="shared" si="29"/>
        <v>2.5</v>
      </c>
      <c r="AW23" s="849">
        <f t="shared" si="30"/>
        <v>2.5</v>
      </c>
      <c r="AX23" s="91" t="str">
        <f t="shared" si="31"/>
        <v>B</v>
      </c>
      <c r="AY23" s="318">
        <f t="shared" si="32"/>
        <v>2.5</v>
      </c>
      <c r="AZ23" s="316">
        <f t="shared" si="33"/>
        <v>2</v>
      </c>
      <c r="BA23" s="316">
        <f t="shared" si="34"/>
        <v>2.5</v>
      </c>
      <c r="BB23" s="317">
        <f t="shared" si="35"/>
        <v>2.3333333333333335</v>
      </c>
    </row>
    <row r="24" spans="1:54" x14ac:dyDescent="0.25">
      <c r="A24" s="30">
        <v>6</v>
      </c>
      <c r="B24" s="47">
        <v>20080</v>
      </c>
      <c r="C24" s="26" t="s">
        <v>178</v>
      </c>
      <c r="D24" s="55">
        <f>'2024 Расклад'!J21</f>
        <v>3.7757999999999998</v>
      </c>
      <c r="E24" s="58">
        <f t="shared" si="9"/>
        <v>4.13</v>
      </c>
      <c r="F24" s="172" t="str">
        <f t="shared" si="0"/>
        <v>C</v>
      </c>
      <c r="G24" s="166">
        <f>'2024 Расклад'!P21</f>
        <v>3.4320999999999993</v>
      </c>
      <c r="H24" s="58">
        <f t="shared" si="10"/>
        <v>3.79</v>
      </c>
      <c r="I24" s="59" t="str">
        <f t="shared" si="1"/>
        <v>D</v>
      </c>
      <c r="J24" s="55">
        <f>'2024 Расклад'!V21</f>
        <v>3.7105000000000001</v>
      </c>
      <c r="K24" s="58">
        <f t="shared" si="11"/>
        <v>4.13</v>
      </c>
      <c r="L24" s="60" t="str">
        <f t="shared" si="2"/>
        <v>C</v>
      </c>
      <c r="M24" s="289">
        <f>'2024 Расклад'!AD21</f>
        <v>83.035714285714292</v>
      </c>
      <c r="N24" s="53">
        <f t="shared" si="3"/>
        <v>78.14</v>
      </c>
      <c r="O24" s="59" t="str">
        <f t="shared" si="12"/>
        <v>C</v>
      </c>
      <c r="P24" s="308">
        <f>'2024 Расклад'!AL21</f>
        <v>100</v>
      </c>
      <c r="Q24" s="294">
        <f t="shared" si="4"/>
        <v>96.07</v>
      </c>
      <c r="R24" s="60" t="str">
        <f t="shared" si="13"/>
        <v>A</v>
      </c>
      <c r="S24" s="304" t="str">
        <f t="shared" si="14"/>
        <v>C</v>
      </c>
      <c r="T24" s="66">
        <f t="shared" si="15"/>
        <v>2</v>
      </c>
      <c r="U24" s="66">
        <f t="shared" si="16"/>
        <v>1</v>
      </c>
      <c r="V24" s="66">
        <f t="shared" si="17"/>
        <v>2</v>
      </c>
      <c r="W24" s="66">
        <f t="shared" si="18"/>
        <v>2</v>
      </c>
      <c r="X24" s="66">
        <f t="shared" si="19"/>
        <v>4.2</v>
      </c>
      <c r="Y24" s="79">
        <f t="shared" si="20"/>
        <v>2.2399999999999998</v>
      </c>
      <c r="Z24" s="805">
        <f>'2024 Расклад'!AR21</f>
        <v>3.806451612903226</v>
      </c>
      <c r="AA24" s="54">
        <f t="shared" si="5"/>
        <v>3.85</v>
      </c>
      <c r="AB24" s="60" t="str">
        <f t="shared" si="36"/>
        <v>C</v>
      </c>
      <c r="AC24" s="183">
        <f>'2024 Расклад'!AX21</f>
        <v>3.6702127659574466</v>
      </c>
      <c r="AD24" s="54">
        <f t="shared" si="6"/>
        <v>3.76</v>
      </c>
      <c r="AE24" s="59" t="str">
        <f t="shared" si="67"/>
        <v>C</v>
      </c>
      <c r="AF24" s="198" t="str">
        <f t="shared" si="21"/>
        <v>C</v>
      </c>
      <c r="AG24" s="204">
        <f t="shared" si="68"/>
        <v>2</v>
      </c>
      <c r="AH24" s="216">
        <f>IF(AE24="A",4.2,IF(AE24="B",2.5,IF(AE24="C",2,1)))</f>
        <v>2</v>
      </c>
      <c r="AI24" s="210">
        <f t="shared" si="22"/>
        <v>2</v>
      </c>
      <c r="AJ24" s="256">
        <f>'2024 Расклад'!BD21</f>
        <v>4.0434782608695654</v>
      </c>
      <c r="AK24" s="144">
        <f t="shared" si="23"/>
        <v>4.04</v>
      </c>
      <c r="AL24" s="60" t="str">
        <f t="shared" si="7"/>
        <v>B</v>
      </c>
      <c r="AM24" s="521">
        <f>'2024 Расклад'!BL21</f>
        <v>53</v>
      </c>
      <c r="AN24" s="145">
        <f t="shared" si="24"/>
        <v>57.16</v>
      </c>
      <c r="AO24" s="59" t="str">
        <f t="shared" si="41"/>
        <v>B</v>
      </c>
      <c r="AP24" s="519">
        <f>'2024 Расклад'!BT21</f>
        <v>55.2</v>
      </c>
      <c r="AQ24" s="260">
        <f t="shared" si="25"/>
        <v>62.01</v>
      </c>
      <c r="AR24" s="60" t="str">
        <f t="shared" si="8"/>
        <v>C</v>
      </c>
      <c r="AS24" s="91" t="str">
        <f t="shared" si="26"/>
        <v>C</v>
      </c>
      <c r="AT24" s="86">
        <f t="shared" si="27"/>
        <v>2.5</v>
      </c>
      <c r="AU24" s="86">
        <f t="shared" si="28"/>
        <v>2.5</v>
      </c>
      <c r="AV24" s="86">
        <f t="shared" si="29"/>
        <v>2</v>
      </c>
      <c r="AW24" s="849">
        <f t="shared" si="30"/>
        <v>2.3333333333333335</v>
      </c>
      <c r="AX24" s="91" t="str">
        <f t="shared" si="31"/>
        <v>C</v>
      </c>
      <c r="AY24" s="318">
        <f t="shared" si="32"/>
        <v>2</v>
      </c>
      <c r="AZ24" s="316">
        <f t="shared" si="33"/>
        <v>2</v>
      </c>
      <c r="BA24" s="316">
        <f t="shared" si="34"/>
        <v>2</v>
      </c>
      <c r="BB24" s="317">
        <f t="shared" si="35"/>
        <v>2</v>
      </c>
    </row>
    <row r="25" spans="1:54" x14ac:dyDescent="0.25">
      <c r="A25" s="30">
        <v>7</v>
      </c>
      <c r="B25" s="47">
        <v>20460</v>
      </c>
      <c r="C25" s="26" t="s">
        <v>179</v>
      </c>
      <c r="D25" s="55">
        <f>'2024 Расклад'!J22</f>
        <v>3.8209999999999997</v>
      </c>
      <c r="E25" s="58">
        <f t="shared" si="9"/>
        <v>4.13</v>
      </c>
      <c r="F25" s="172" t="str">
        <f t="shared" si="0"/>
        <v>C</v>
      </c>
      <c r="G25" s="166">
        <f>'2024 Расклад'!P22</f>
        <v>3.4951000000000003</v>
      </c>
      <c r="H25" s="58">
        <f t="shared" si="10"/>
        <v>3.79</v>
      </c>
      <c r="I25" s="59" t="str">
        <f t="shared" si="1"/>
        <v>D</v>
      </c>
      <c r="J25" s="55">
        <f>'2024 Расклад'!V22</f>
        <v>3.7789000000000006</v>
      </c>
      <c r="K25" s="58">
        <f t="shared" si="11"/>
        <v>4.13</v>
      </c>
      <c r="L25" s="60" t="str">
        <f t="shared" si="2"/>
        <v>C</v>
      </c>
      <c r="M25" s="289">
        <f>'2024 Расклад'!AD22</f>
        <v>63.917525773195877</v>
      </c>
      <c r="N25" s="53">
        <f t="shared" si="3"/>
        <v>78.14</v>
      </c>
      <c r="O25" s="59" t="str">
        <f t="shared" si="12"/>
        <v>D</v>
      </c>
      <c r="P25" s="308">
        <f>'2024 Расклад'!AL22</f>
        <v>96.15384615384616</v>
      </c>
      <c r="Q25" s="294">
        <f t="shared" si="4"/>
        <v>96.07</v>
      </c>
      <c r="R25" s="60" t="str">
        <f t="shared" si="13"/>
        <v>B</v>
      </c>
      <c r="S25" s="304" t="str">
        <f t="shared" si="14"/>
        <v>C</v>
      </c>
      <c r="T25" s="66">
        <f t="shared" si="15"/>
        <v>2</v>
      </c>
      <c r="U25" s="66">
        <f t="shared" si="16"/>
        <v>1</v>
      </c>
      <c r="V25" s="66">
        <f t="shared" si="17"/>
        <v>2</v>
      </c>
      <c r="W25" s="66">
        <f t="shared" si="18"/>
        <v>1</v>
      </c>
      <c r="X25" s="66">
        <f t="shared" si="19"/>
        <v>2.5</v>
      </c>
      <c r="Y25" s="79">
        <f t="shared" si="20"/>
        <v>1.7</v>
      </c>
      <c r="Z25" s="804">
        <f>'2024 Расклад'!AR22</f>
        <v>3.7647058823529411</v>
      </c>
      <c r="AA25" s="54">
        <f t="shared" si="5"/>
        <v>3.85</v>
      </c>
      <c r="AB25" s="60" t="str">
        <f t="shared" si="36"/>
        <v>C</v>
      </c>
      <c r="AC25" s="183">
        <f>'2024 Расклад'!AX22</f>
        <v>3.3647058823529412</v>
      </c>
      <c r="AD25" s="54">
        <f t="shared" si="6"/>
        <v>3.76</v>
      </c>
      <c r="AE25" s="59" t="str">
        <f t="shared" si="67"/>
        <v>D</v>
      </c>
      <c r="AF25" s="198" t="str">
        <f t="shared" ref="AF25" si="69">IF(AI25&gt;=3.5,"A",IF(AI25&gt;=2.5,"B",IF(AI25&gt;=1.5,"C","D")))</f>
        <v>C</v>
      </c>
      <c r="AG25" s="204">
        <f t="shared" ref="AG25" si="70">IF(AB25="A",4.2,IF(AB25="B",2.5,IF(AB25="C",2,1)))</f>
        <v>2</v>
      </c>
      <c r="AH25" s="216">
        <f>IF(AE25="A",4.2,IF(AE25="B",2.5,IF(AE25="C",2,1)))</f>
        <v>1</v>
      </c>
      <c r="AI25" s="210">
        <f t="shared" ref="AI25" si="71">AVERAGE(AG25:AH25)</f>
        <v>1.5</v>
      </c>
      <c r="AJ25" s="256">
        <f>'2024 Расклад'!BD22</f>
        <v>3.9090909090909092</v>
      </c>
      <c r="AK25" s="144">
        <f t="shared" si="23"/>
        <v>4.04</v>
      </c>
      <c r="AL25" s="60" t="str">
        <f t="shared" si="7"/>
        <v>C</v>
      </c>
      <c r="AM25" s="518">
        <f>'2024 Расклад'!BL22</f>
        <v>48.6</v>
      </c>
      <c r="AN25" s="145">
        <f t="shared" si="24"/>
        <v>57.16</v>
      </c>
      <c r="AO25" s="59" t="str">
        <f t="shared" si="41"/>
        <v>C</v>
      </c>
      <c r="AP25" s="522">
        <f>'2024 Расклад'!BT22</f>
        <v>54</v>
      </c>
      <c r="AQ25" s="260">
        <f t="shared" si="25"/>
        <v>62.01</v>
      </c>
      <c r="AR25" s="60" t="str">
        <f t="shared" si="8"/>
        <v>C</v>
      </c>
      <c r="AS25" s="91" t="str">
        <f t="shared" si="26"/>
        <v>C</v>
      </c>
      <c r="AT25" s="86">
        <f t="shared" si="27"/>
        <v>2</v>
      </c>
      <c r="AU25" s="86">
        <f t="shared" si="28"/>
        <v>2</v>
      </c>
      <c r="AV25" s="86">
        <f t="shared" si="29"/>
        <v>2</v>
      </c>
      <c r="AW25" s="849">
        <f t="shared" si="30"/>
        <v>2</v>
      </c>
      <c r="AX25" s="91" t="str">
        <f t="shared" si="31"/>
        <v>C</v>
      </c>
      <c r="AY25" s="318">
        <f t="shared" ref="AY25:AY30" si="72">IF(S25="A",4.2,IF(S25="B",2.5,IF(S25="C",2,1)))</f>
        <v>2</v>
      </c>
      <c r="AZ25" s="316">
        <f t="shared" ref="AZ25:AZ30" si="73">IF(AF25="A",4.2,IF(AF25="B",2.5,IF(AF25="C",2,1)))</f>
        <v>2</v>
      </c>
      <c r="BA25" s="316">
        <f t="shared" ref="BA25:BA30" si="74">IF(AS25="A",4.2,IF(AS25="B",2.5,IF(AS25="C",2,1)))</f>
        <v>2</v>
      </c>
      <c r="BB25" s="317">
        <f t="shared" si="35"/>
        <v>2</v>
      </c>
    </row>
    <row r="26" spans="1:54" x14ac:dyDescent="0.25">
      <c r="A26" s="30">
        <v>8</v>
      </c>
      <c r="B26" s="47">
        <v>20550</v>
      </c>
      <c r="C26" s="26" t="s">
        <v>21</v>
      </c>
      <c r="D26" s="55">
        <f>'2024 Расклад'!J23</f>
        <v>3.9388000000000001</v>
      </c>
      <c r="E26" s="58">
        <f t="shared" si="9"/>
        <v>4.13</v>
      </c>
      <c r="F26" s="172" t="str">
        <f t="shared" si="0"/>
        <v>C</v>
      </c>
      <c r="G26" s="166">
        <f>'2024 Расклад'!P23</f>
        <v>3.4999999999999996</v>
      </c>
      <c r="H26" s="58">
        <f t="shared" si="10"/>
        <v>3.79</v>
      </c>
      <c r="I26" s="59" t="str">
        <f t="shared" si="1"/>
        <v>C</v>
      </c>
      <c r="J26" s="55">
        <f>'2024 Расклад'!V23</f>
        <v>4.0644999999999998</v>
      </c>
      <c r="K26" s="58">
        <f t="shared" si="11"/>
        <v>4.13</v>
      </c>
      <c r="L26" s="60" t="str">
        <f t="shared" si="2"/>
        <v>C</v>
      </c>
      <c r="M26" s="289">
        <f>'2024 Расклад'!AD23</f>
        <v>90</v>
      </c>
      <c r="N26" s="53">
        <f t="shared" si="3"/>
        <v>78.14</v>
      </c>
      <c r="O26" s="59" t="str">
        <f t="shared" si="12"/>
        <v>B</v>
      </c>
      <c r="P26" s="308">
        <f>'2024 Расклад'!AL23</f>
        <v>89.285714285714292</v>
      </c>
      <c r="Q26" s="294">
        <f t="shared" si="4"/>
        <v>96.07</v>
      </c>
      <c r="R26" s="60" t="str">
        <f t="shared" si="13"/>
        <v>C</v>
      </c>
      <c r="S26" s="304" t="str">
        <f t="shared" si="14"/>
        <v>C</v>
      </c>
      <c r="T26" s="66">
        <f t="shared" si="15"/>
        <v>2</v>
      </c>
      <c r="U26" s="66">
        <f t="shared" si="16"/>
        <v>2</v>
      </c>
      <c r="V26" s="66">
        <f t="shared" si="17"/>
        <v>2</v>
      </c>
      <c r="W26" s="66">
        <f t="shared" si="18"/>
        <v>2.5</v>
      </c>
      <c r="X26" s="66">
        <f t="shared" si="19"/>
        <v>2</v>
      </c>
      <c r="Y26" s="79">
        <f t="shared" si="20"/>
        <v>2.1</v>
      </c>
      <c r="Z26" s="804">
        <f>'2024 Расклад'!AR23</f>
        <v>3.7272727272727271</v>
      </c>
      <c r="AA26" s="54">
        <f t="shared" si="5"/>
        <v>3.85</v>
      </c>
      <c r="AB26" s="60" t="str">
        <f t="shared" si="36"/>
        <v>C</v>
      </c>
      <c r="AC26" s="183">
        <f>'2024 Расклад'!AX23</f>
        <v>3.5636363636363635</v>
      </c>
      <c r="AD26" s="54">
        <f t="shared" si="6"/>
        <v>3.76</v>
      </c>
      <c r="AE26" s="59" t="str">
        <f t="shared" si="67"/>
        <v>C</v>
      </c>
      <c r="AF26" s="198" t="str">
        <f t="shared" si="21"/>
        <v>C</v>
      </c>
      <c r="AG26" s="204">
        <f t="shared" si="68"/>
        <v>2</v>
      </c>
      <c r="AH26" s="216">
        <f t="shared" ref="AH26:AH30" si="75">IF(AE26="A",4.2,IF(AE26="B",2.5,IF(AE26="C",2,1)))</f>
        <v>2</v>
      </c>
      <c r="AI26" s="210">
        <f t="shared" si="22"/>
        <v>2</v>
      </c>
      <c r="AJ26" s="256"/>
      <c r="AK26" s="144">
        <f t="shared" si="23"/>
        <v>4.04</v>
      </c>
      <c r="AL26" s="60"/>
      <c r="AM26" s="257"/>
      <c r="AN26" s="145">
        <f t="shared" si="24"/>
        <v>57.16</v>
      </c>
      <c r="AO26" s="59"/>
      <c r="AP26" s="258"/>
      <c r="AQ26" s="260">
        <f t="shared" si="25"/>
        <v>62.01</v>
      </c>
      <c r="AR26" s="60"/>
      <c r="AS26" s="91"/>
      <c r="AT26" s="86"/>
      <c r="AU26" s="86"/>
      <c r="AV26" s="86"/>
      <c r="AW26" s="849"/>
      <c r="AX26" s="91" t="str">
        <f t="shared" si="31"/>
        <v>C</v>
      </c>
      <c r="AY26" s="318">
        <f t="shared" si="72"/>
        <v>2</v>
      </c>
      <c r="AZ26" s="316">
        <f t="shared" si="73"/>
        <v>2</v>
      </c>
      <c r="BA26" s="316"/>
      <c r="BB26" s="317">
        <f t="shared" si="35"/>
        <v>2</v>
      </c>
    </row>
    <row r="27" spans="1:54" x14ac:dyDescent="0.25">
      <c r="A27" s="30">
        <v>9</v>
      </c>
      <c r="B27" s="47">
        <v>20630</v>
      </c>
      <c r="C27" s="26" t="s">
        <v>231</v>
      </c>
      <c r="D27" s="55">
        <f>'2024 Расклад'!J24</f>
        <v>4.149</v>
      </c>
      <c r="E27" s="58">
        <f t="shared" si="9"/>
        <v>4.13</v>
      </c>
      <c r="F27" s="172" t="str">
        <f t="shared" si="0"/>
        <v>B</v>
      </c>
      <c r="G27" s="166">
        <f>'2024 Расклад'!P24</f>
        <v>3.9167000000000001</v>
      </c>
      <c r="H27" s="58">
        <f t="shared" si="10"/>
        <v>3.79</v>
      </c>
      <c r="I27" s="59" t="str">
        <f t="shared" si="1"/>
        <v>B</v>
      </c>
      <c r="J27" s="55">
        <f>'2024 Расклад'!V24</f>
        <v>4.1380000000000008</v>
      </c>
      <c r="K27" s="58">
        <f t="shared" si="11"/>
        <v>4.13</v>
      </c>
      <c r="L27" s="60" t="str">
        <f t="shared" si="2"/>
        <v>B</v>
      </c>
      <c r="M27" s="289">
        <f>'2024 Расклад'!AD24</f>
        <v>90</v>
      </c>
      <c r="N27" s="53">
        <f t="shared" si="3"/>
        <v>78.14</v>
      </c>
      <c r="O27" s="59" t="str">
        <f t="shared" si="12"/>
        <v>B</v>
      </c>
      <c r="P27" s="308">
        <f>'2024 Расклад'!AL24</f>
        <v>97.333333333333329</v>
      </c>
      <c r="Q27" s="294">
        <f t="shared" si="4"/>
        <v>96.07</v>
      </c>
      <c r="R27" s="60" t="str">
        <f t="shared" si="13"/>
        <v>B</v>
      </c>
      <c r="S27" s="304" t="str">
        <f t="shared" si="14"/>
        <v>B</v>
      </c>
      <c r="T27" s="66">
        <f t="shared" si="15"/>
        <v>2.5</v>
      </c>
      <c r="U27" s="66">
        <f t="shared" si="16"/>
        <v>2.5</v>
      </c>
      <c r="V27" s="66">
        <f t="shared" si="17"/>
        <v>2.5</v>
      </c>
      <c r="W27" s="66">
        <f t="shared" si="18"/>
        <v>2.5</v>
      </c>
      <c r="X27" s="66">
        <f t="shared" si="19"/>
        <v>2.5</v>
      </c>
      <c r="Y27" s="79">
        <f t="shared" si="20"/>
        <v>2.5</v>
      </c>
      <c r="Z27" s="804">
        <f>'2024 Расклад'!AR24</f>
        <v>3.7567567567567566</v>
      </c>
      <c r="AA27" s="54">
        <f t="shared" si="5"/>
        <v>3.85</v>
      </c>
      <c r="AB27" s="60" t="str">
        <f t="shared" si="36"/>
        <v>C</v>
      </c>
      <c r="AC27" s="183">
        <f>'2024 Расклад'!AX24</f>
        <v>3.3648648648648649</v>
      </c>
      <c r="AD27" s="54">
        <f t="shared" si="6"/>
        <v>3.76</v>
      </c>
      <c r="AE27" s="59" t="str">
        <f t="shared" si="67"/>
        <v>D</v>
      </c>
      <c r="AF27" s="198" t="str">
        <f t="shared" si="21"/>
        <v>C</v>
      </c>
      <c r="AG27" s="204">
        <f t="shared" si="68"/>
        <v>2</v>
      </c>
      <c r="AH27" s="216">
        <f t="shared" si="75"/>
        <v>1</v>
      </c>
      <c r="AI27" s="210">
        <f t="shared" si="22"/>
        <v>1.5</v>
      </c>
      <c r="AJ27" s="256"/>
      <c r="AK27" s="144">
        <f t="shared" si="23"/>
        <v>4.04</v>
      </c>
      <c r="AL27" s="60"/>
      <c r="AM27" s="518"/>
      <c r="AN27" s="145">
        <f t="shared" si="24"/>
        <v>57.16</v>
      </c>
      <c r="AO27" s="59"/>
      <c r="AP27" s="522"/>
      <c r="AQ27" s="260">
        <f t="shared" si="25"/>
        <v>62.01</v>
      </c>
      <c r="AR27" s="60"/>
      <c r="AS27" s="91"/>
      <c r="AT27" s="86"/>
      <c r="AU27" s="86"/>
      <c r="AV27" s="86"/>
      <c r="AW27" s="849"/>
      <c r="AX27" s="91" t="str">
        <f t="shared" si="31"/>
        <v>C</v>
      </c>
      <c r="AY27" s="318">
        <f t="shared" si="72"/>
        <v>2.5</v>
      </c>
      <c r="AZ27" s="316">
        <f t="shared" si="73"/>
        <v>2</v>
      </c>
      <c r="BA27" s="316"/>
      <c r="BB27" s="317">
        <f t="shared" si="35"/>
        <v>2.25</v>
      </c>
    </row>
    <row r="28" spans="1:54" x14ac:dyDescent="0.25">
      <c r="A28" s="30">
        <v>10</v>
      </c>
      <c r="B28" s="47">
        <v>20810</v>
      </c>
      <c r="C28" s="26" t="s">
        <v>180</v>
      </c>
      <c r="D28" s="55">
        <f>'2024 Расклад'!J25</f>
        <v>3.8364999999999996</v>
      </c>
      <c r="E28" s="58">
        <f t="shared" si="9"/>
        <v>4.13</v>
      </c>
      <c r="F28" s="172" t="str">
        <f t="shared" si="0"/>
        <v>C</v>
      </c>
      <c r="G28" s="166">
        <f>'2024 Расклад'!P25</f>
        <v>3.33</v>
      </c>
      <c r="H28" s="58">
        <f t="shared" si="10"/>
        <v>3.79</v>
      </c>
      <c r="I28" s="59" t="str">
        <f t="shared" si="1"/>
        <v>D</v>
      </c>
      <c r="J28" s="55">
        <f>'2024 Расклад'!V25</f>
        <v>3.6989999999999998</v>
      </c>
      <c r="K28" s="58">
        <f t="shared" si="11"/>
        <v>4.13</v>
      </c>
      <c r="L28" s="60" t="str">
        <f t="shared" si="2"/>
        <v>C</v>
      </c>
      <c r="M28" s="289">
        <f>'2024 Расклад'!AD25</f>
        <v>72.815533980582529</v>
      </c>
      <c r="N28" s="53">
        <f t="shared" si="3"/>
        <v>78.14</v>
      </c>
      <c r="O28" s="59" t="str">
        <f t="shared" si="12"/>
        <v>D</v>
      </c>
      <c r="P28" s="308">
        <f>'2024 Расклад'!AL25</f>
        <v>92.079207920792072</v>
      </c>
      <c r="Q28" s="294">
        <f t="shared" si="4"/>
        <v>96.07</v>
      </c>
      <c r="R28" s="60" t="str">
        <f t="shared" si="13"/>
        <v>B</v>
      </c>
      <c r="S28" s="304" t="str">
        <f t="shared" si="14"/>
        <v>C</v>
      </c>
      <c r="T28" s="66">
        <f t="shared" si="15"/>
        <v>2</v>
      </c>
      <c r="U28" s="66">
        <f t="shared" si="16"/>
        <v>1</v>
      </c>
      <c r="V28" s="66">
        <f t="shared" si="17"/>
        <v>2</v>
      </c>
      <c r="W28" s="66">
        <f t="shared" si="18"/>
        <v>1</v>
      </c>
      <c r="X28" s="66">
        <f t="shared" si="19"/>
        <v>2.5</v>
      </c>
      <c r="Y28" s="79">
        <f t="shared" si="20"/>
        <v>1.7</v>
      </c>
      <c r="Z28" s="82">
        <f>'2024 Расклад'!AR25</f>
        <v>3.7608695652173911</v>
      </c>
      <c r="AA28" s="54">
        <f t="shared" si="5"/>
        <v>3.85</v>
      </c>
      <c r="AB28" s="60" t="str">
        <f t="shared" si="36"/>
        <v>C</v>
      </c>
      <c r="AC28" s="183">
        <f>'2024 Расклад'!AX25</f>
        <v>3.3913043478260869</v>
      </c>
      <c r="AD28" s="54">
        <f t="shared" si="6"/>
        <v>3.76</v>
      </c>
      <c r="AE28" s="59" t="str">
        <f t="shared" ref="AE28:AE30" si="76">IF(AC28&gt;=$AC$128,"A",IF(AC28&gt;=$AC$129,"B",IF(AC28&gt;=$AC$130,"C","D")))</f>
        <v>D</v>
      </c>
      <c r="AF28" s="198" t="str">
        <f t="shared" ref="AF28:AF30" si="77">IF(AI28&gt;=3.5,"A",IF(AI28&gt;=2.5,"B",IF(AI28&gt;=1.5,"C","D")))</f>
        <v>C</v>
      </c>
      <c r="AG28" s="204">
        <f t="shared" ref="AG28:AG30" si="78">IF(AB28="A",4.2,IF(AB28="B",2.5,IF(AB28="C",2,1)))</f>
        <v>2</v>
      </c>
      <c r="AH28" s="216">
        <f t="shared" si="75"/>
        <v>1</v>
      </c>
      <c r="AI28" s="210">
        <f t="shared" ref="AI28:AI30" si="79">AVERAGE(AG28:AH28)</f>
        <v>1.5</v>
      </c>
      <c r="AJ28" s="256">
        <f>'2024 Расклад'!BD25</f>
        <v>4.1818181818181817</v>
      </c>
      <c r="AK28" s="144">
        <f t="shared" si="23"/>
        <v>4.04</v>
      </c>
      <c r="AL28" s="60" t="str">
        <f t="shared" ref="AL28" si="80">IF(AJ28&gt;=$AJ$128,"A",IF(AJ28&gt;=$AJ$129,"B",IF(AJ28&gt;=$AJ$130,"C","D")))</f>
        <v>B</v>
      </c>
      <c r="AM28" s="516">
        <f>'2024 Расклад'!BL25</f>
        <v>35</v>
      </c>
      <c r="AN28" s="145">
        <f t="shared" si="24"/>
        <v>57.16</v>
      </c>
      <c r="AO28" s="59" t="str">
        <f t="shared" ref="AO28" si="81">IF(AM28&gt;=$AM$128,"A",IF(AM28&gt;=$AM$129,"B",IF(AM28&gt;=$AM$130,"C","D")))</f>
        <v>C</v>
      </c>
      <c r="AP28" s="522">
        <f>'2024 Расклад'!BT25</f>
        <v>55</v>
      </c>
      <c r="AQ28" s="260">
        <f t="shared" si="25"/>
        <v>62.01</v>
      </c>
      <c r="AR28" s="60" t="str">
        <f t="shared" ref="AR28" si="82">IF(AP28&gt;=$AP$128,"A",IF(AP28&gt;=$AP$129,"B",IF(AP28&gt;=$AP$130,"C","D")))</f>
        <v>C</v>
      </c>
      <c r="AS28" s="91" t="str">
        <f>IF(AW28&gt;=3.5,"A",IF(AW28&gt;=2.5,"B",IF(AW28&gt;=1.5,"C","D")))</f>
        <v>C</v>
      </c>
      <c r="AT28" s="86">
        <f t="shared" si="27"/>
        <v>2.5</v>
      </c>
      <c r="AU28" s="86">
        <f t="shared" si="28"/>
        <v>2</v>
      </c>
      <c r="AV28" s="86">
        <f t="shared" si="29"/>
        <v>2</v>
      </c>
      <c r="AW28" s="849">
        <f t="shared" si="30"/>
        <v>2.1666666666666665</v>
      </c>
      <c r="AX28" s="91" t="str">
        <f t="shared" si="31"/>
        <v>C</v>
      </c>
      <c r="AY28" s="318">
        <f t="shared" si="72"/>
        <v>2</v>
      </c>
      <c r="AZ28" s="316">
        <f t="shared" si="73"/>
        <v>2</v>
      </c>
      <c r="BA28" s="316">
        <f t="shared" si="74"/>
        <v>2</v>
      </c>
      <c r="BB28" s="317">
        <f t="shared" si="35"/>
        <v>2</v>
      </c>
    </row>
    <row r="29" spans="1:54" x14ac:dyDescent="0.25">
      <c r="A29" s="30">
        <v>11</v>
      </c>
      <c r="B29" s="47">
        <v>20900</v>
      </c>
      <c r="C29" s="26" t="s">
        <v>181</v>
      </c>
      <c r="D29" s="55">
        <f>'2024 Расклад'!J26</f>
        <v>3.5855999999999999</v>
      </c>
      <c r="E29" s="58">
        <f t="shared" si="9"/>
        <v>4.13</v>
      </c>
      <c r="F29" s="172" t="str">
        <f t="shared" si="0"/>
        <v>C</v>
      </c>
      <c r="G29" s="166">
        <f>'2024 Расклад'!P26</f>
        <v>3.4181000000000008</v>
      </c>
      <c r="H29" s="58">
        <f t="shared" si="10"/>
        <v>3.79</v>
      </c>
      <c r="I29" s="59" t="str">
        <f t="shared" si="1"/>
        <v>D</v>
      </c>
      <c r="J29" s="55">
        <f>'2024 Расклад'!V26</f>
        <v>3.6860999999999997</v>
      </c>
      <c r="K29" s="58">
        <f t="shared" si="11"/>
        <v>4.13</v>
      </c>
      <c r="L29" s="60" t="str">
        <f t="shared" si="2"/>
        <v>C</v>
      </c>
      <c r="M29" s="289">
        <f>'2024 Расклад'!AD26</f>
        <v>52.4822695035461</v>
      </c>
      <c r="N29" s="53">
        <f t="shared" si="3"/>
        <v>78.14</v>
      </c>
      <c r="O29" s="59" t="str">
        <f t="shared" si="12"/>
        <v>D</v>
      </c>
      <c r="P29" s="308">
        <f>'2024 Расклад'!AL26</f>
        <v>92.561983471074385</v>
      </c>
      <c r="Q29" s="294">
        <f t="shared" si="4"/>
        <v>96.07</v>
      </c>
      <c r="R29" s="60" t="str">
        <f t="shared" si="13"/>
        <v>B</v>
      </c>
      <c r="S29" s="304" t="str">
        <f t="shared" si="14"/>
        <v>C</v>
      </c>
      <c r="T29" s="66">
        <f t="shared" si="15"/>
        <v>2</v>
      </c>
      <c r="U29" s="66">
        <f t="shared" si="16"/>
        <v>1</v>
      </c>
      <c r="V29" s="66">
        <f t="shared" si="17"/>
        <v>2</v>
      </c>
      <c r="W29" s="66">
        <f t="shared" si="18"/>
        <v>1</v>
      </c>
      <c r="X29" s="66">
        <f t="shared" si="19"/>
        <v>2.5</v>
      </c>
      <c r="Y29" s="79">
        <f t="shared" si="20"/>
        <v>1.7</v>
      </c>
      <c r="Z29" s="82">
        <f>'2024 Расклад'!AR26</f>
        <v>3.6940298507462686</v>
      </c>
      <c r="AA29" s="54">
        <f t="shared" si="5"/>
        <v>3.85</v>
      </c>
      <c r="AB29" s="60" t="str">
        <f t="shared" si="36"/>
        <v>C</v>
      </c>
      <c r="AC29" s="183">
        <f>'2024 Расклад'!AX26</f>
        <v>3.6865671641791047</v>
      </c>
      <c r="AD29" s="54">
        <f t="shared" si="6"/>
        <v>3.76</v>
      </c>
      <c r="AE29" s="59" t="str">
        <f t="shared" si="76"/>
        <v>C</v>
      </c>
      <c r="AF29" s="198" t="str">
        <f t="shared" si="77"/>
        <v>C</v>
      </c>
      <c r="AG29" s="204">
        <f t="shared" si="78"/>
        <v>2</v>
      </c>
      <c r="AH29" s="216">
        <f t="shared" si="75"/>
        <v>2</v>
      </c>
      <c r="AI29" s="210">
        <f t="shared" si="79"/>
        <v>2</v>
      </c>
      <c r="AJ29" s="256">
        <f>'2024 Расклад'!BD26</f>
        <v>3.88</v>
      </c>
      <c r="AK29" s="144">
        <f t="shared" si="23"/>
        <v>4.04</v>
      </c>
      <c r="AL29" s="60" t="str">
        <f t="shared" si="7"/>
        <v>C</v>
      </c>
      <c r="AM29" s="516">
        <f>'2024 Расклад'!BL26</f>
        <v>57.3</v>
      </c>
      <c r="AN29" s="145">
        <f t="shared" si="24"/>
        <v>57.16</v>
      </c>
      <c r="AO29" s="59" t="str">
        <f t="shared" si="41"/>
        <v>B</v>
      </c>
      <c r="AP29" s="522">
        <f>'2024 Расклад'!BT26</f>
        <v>60</v>
      </c>
      <c r="AQ29" s="260">
        <f t="shared" si="25"/>
        <v>62.01</v>
      </c>
      <c r="AR29" s="60" t="str">
        <f t="shared" si="8"/>
        <v>B</v>
      </c>
      <c r="AS29" s="91" t="str">
        <f t="shared" si="26"/>
        <v>C</v>
      </c>
      <c r="AT29" s="86">
        <f t="shared" si="27"/>
        <v>2</v>
      </c>
      <c r="AU29" s="86">
        <f t="shared" si="28"/>
        <v>2.5</v>
      </c>
      <c r="AV29" s="86">
        <f t="shared" si="29"/>
        <v>2.5</v>
      </c>
      <c r="AW29" s="849">
        <f t="shared" si="30"/>
        <v>2.3333333333333335</v>
      </c>
      <c r="AX29" s="91" t="str">
        <f t="shared" si="31"/>
        <v>C</v>
      </c>
      <c r="AY29" s="318">
        <f t="shared" si="72"/>
        <v>2</v>
      </c>
      <c r="AZ29" s="316">
        <f t="shared" si="73"/>
        <v>2</v>
      </c>
      <c r="BA29" s="316">
        <f t="shared" si="74"/>
        <v>2</v>
      </c>
      <c r="BB29" s="317">
        <f t="shared" si="35"/>
        <v>2</v>
      </c>
    </row>
    <row r="30" spans="1:54" ht="15.75" thickBot="1" x14ac:dyDescent="0.3">
      <c r="A30" s="30">
        <v>12</v>
      </c>
      <c r="B30" s="50">
        <v>21350</v>
      </c>
      <c r="C30" s="27" t="s">
        <v>182</v>
      </c>
      <c r="D30" s="78">
        <f>'2024 Расклад'!J27</f>
        <v>4.1470000000000002</v>
      </c>
      <c r="E30" s="151">
        <f t="shared" si="9"/>
        <v>4.13</v>
      </c>
      <c r="F30" s="173" t="str">
        <f t="shared" si="0"/>
        <v>B</v>
      </c>
      <c r="G30" s="167">
        <f>'2024 Расклад'!P27</f>
        <v>3.9546000000000006</v>
      </c>
      <c r="H30" s="151">
        <f t="shared" si="10"/>
        <v>3.79</v>
      </c>
      <c r="I30" s="61" t="str">
        <f t="shared" si="1"/>
        <v>B</v>
      </c>
      <c r="J30" s="78">
        <f>'2024 Расклад'!V27</f>
        <v>4</v>
      </c>
      <c r="K30" s="151">
        <f t="shared" si="11"/>
        <v>4.13</v>
      </c>
      <c r="L30" s="62" t="str">
        <f t="shared" si="2"/>
        <v>C</v>
      </c>
      <c r="M30" s="298">
        <f>'2024 Расклад'!AD27</f>
        <v>53.623188405797102</v>
      </c>
      <c r="N30" s="152">
        <f t="shared" si="3"/>
        <v>78.14</v>
      </c>
      <c r="O30" s="61" t="str">
        <f t="shared" si="12"/>
        <v>D</v>
      </c>
      <c r="P30" s="810">
        <f>'2024 Расклад'!AL27</f>
        <v>92.063492063492063</v>
      </c>
      <c r="Q30" s="299">
        <f t="shared" si="4"/>
        <v>96.07</v>
      </c>
      <c r="R30" s="62" t="str">
        <f t="shared" si="13"/>
        <v>B</v>
      </c>
      <c r="S30" s="305" t="str">
        <f t="shared" si="14"/>
        <v>C</v>
      </c>
      <c r="T30" s="86">
        <f t="shared" si="15"/>
        <v>2.5</v>
      </c>
      <c r="U30" s="86">
        <f t="shared" si="16"/>
        <v>2.5</v>
      </c>
      <c r="V30" s="86">
        <f t="shared" si="17"/>
        <v>2</v>
      </c>
      <c r="W30" s="86">
        <f t="shared" si="18"/>
        <v>1</v>
      </c>
      <c r="X30" s="86">
        <f t="shared" si="19"/>
        <v>2.5</v>
      </c>
      <c r="Y30" s="87">
        <f t="shared" si="20"/>
        <v>2.1</v>
      </c>
      <c r="Z30" s="156">
        <f>'2024 Расклад'!AR27</f>
        <v>3.8904109589041096</v>
      </c>
      <c r="AA30" s="153">
        <f t="shared" si="5"/>
        <v>3.85</v>
      </c>
      <c r="AB30" s="62" t="str">
        <f t="shared" si="36"/>
        <v>B</v>
      </c>
      <c r="AC30" s="184">
        <f>'2024 Расклад'!AX27</f>
        <v>3.7671232876712328</v>
      </c>
      <c r="AD30" s="153">
        <f t="shared" si="6"/>
        <v>3.76</v>
      </c>
      <c r="AE30" s="61" t="str">
        <f t="shared" si="76"/>
        <v>B</v>
      </c>
      <c r="AF30" s="201" t="str">
        <f t="shared" si="77"/>
        <v>B</v>
      </c>
      <c r="AG30" s="207">
        <f t="shared" si="78"/>
        <v>2.5</v>
      </c>
      <c r="AH30" s="219">
        <f t="shared" si="75"/>
        <v>2.5</v>
      </c>
      <c r="AI30" s="213">
        <f t="shared" si="79"/>
        <v>2.5</v>
      </c>
      <c r="AJ30" s="261">
        <f>'2024 Расклад'!BD27</f>
        <v>3.8888888888888888</v>
      </c>
      <c r="AK30" s="154">
        <f t="shared" si="23"/>
        <v>4.04</v>
      </c>
      <c r="AL30" s="62" t="str">
        <f t="shared" si="7"/>
        <v>C</v>
      </c>
      <c r="AM30" s="516">
        <f>'2024 Расклад'!BL27</f>
        <v>60.1</v>
      </c>
      <c r="AN30" s="155">
        <f t="shared" si="24"/>
        <v>57.16</v>
      </c>
      <c r="AO30" s="61" t="str">
        <f t="shared" si="41"/>
        <v>B</v>
      </c>
      <c r="AP30" s="517">
        <f>'2024 Расклад'!BT27</f>
        <v>54.3</v>
      </c>
      <c r="AQ30" s="268">
        <f t="shared" si="25"/>
        <v>62.01</v>
      </c>
      <c r="AR30" s="64" t="str">
        <f t="shared" si="8"/>
        <v>C</v>
      </c>
      <c r="AS30" s="157" t="str">
        <f t="shared" si="26"/>
        <v>C</v>
      </c>
      <c r="AT30" s="86">
        <f t="shared" si="27"/>
        <v>2</v>
      </c>
      <c r="AU30" s="86">
        <f t="shared" si="28"/>
        <v>2.5</v>
      </c>
      <c r="AV30" s="86">
        <f t="shared" si="29"/>
        <v>2</v>
      </c>
      <c r="AW30" s="849">
        <f t="shared" si="30"/>
        <v>2.1666666666666665</v>
      </c>
      <c r="AX30" s="157" t="str">
        <f t="shared" si="31"/>
        <v>C</v>
      </c>
      <c r="AY30" s="814">
        <f t="shared" si="72"/>
        <v>2</v>
      </c>
      <c r="AZ30" s="815">
        <f t="shared" si="73"/>
        <v>2.5</v>
      </c>
      <c r="BA30" s="815">
        <f t="shared" si="74"/>
        <v>2</v>
      </c>
      <c r="BB30" s="816">
        <f t="shared" si="35"/>
        <v>2.1666666666666665</v>
      </c>
    </row>
    <row r="31" spans="1:54" ht="15.75" thickBot="1" x14ac:dyDescent="0.3">
      <c r="A31" s="39"/>
      <c r="B31" s="45"/>
      <c r="C31" s="38" t="s">
        <v>80</v>
      </c>
      <c r="D31" s="71">
        <f>AVERAGE(D32:D48)</f>
        <v>3.9345705882352937</v>
      </c>
      <c r="E31" s="69">
        <f t="shared" si="9"/>
        <v>4.13</v>
      </c>
      <c r="F31" s="170" t="str">
        <f t="shared" si="0"/>
        <v>C</v>
      </c>
      <c r="G31" s="165">
        <f>AVERAGE(G32:G48)</f>
        <v>3.6226823529411765</v>
      </c>
      <c r="H31" s="69">
        <f t="shared" si="10"/>
        <v>3.79</v>
      </c>
      <c r="I31" s="67" t="str">
        <f t="shared" si="1"/>
        <v>C</v>
      </c>
      <c r="J31" s="71">
        <f>AVERAGE(J32:J48)</f>
        <v>3.9305823529411765</v>
      </c>
      <c r="K31" s="69">
        <f t="shared" si="11"/>
        <v>4.13</v>
      </c>
      <c r="L31" s="68" t="str">
        <f t="shared" si="2"/>
        <v>C</v>
      </c>
      <c r="M31" s="165">
        <f>AVERAGE(M32:M48)</f>
        <v>74.446936506618982</v>
      </c>
      <c r="N31" s="653">
        <f t="shared" si="3"/>
        <v>78.14</v>
      </c>
      <c r="O31" s="67" t="str">
        <f t="shared" si="12"/>
        <v>D</v>
      </c>
      <c r="P31" s="70">
        <f>AVERAGE(P32:P48)</f>
        <v>96.307099286754195</v>
      </c>
      <c r="Q31" s="654">
        <f t="shared" si="4"/>
        <v>96.07</v>
      </c>
      <c r="R31" s="68" t="str">
        <f t="shared" si="13"/>
        <v>B</v>
      </c>
      <c r="S31" s="303" t="str">
        <f t="shared" si="14"/>
        <v>C</v>
      </c>
      <c r="T31" s="88">
        <f t="shared" si="15"/>
        <v>2</v>
      </c>
      <c r="U31" s="89">
        <f t="shared" si="16"/>
        <v>2</v>
      </c>
      <c r="V31" s="89">
        <f t="shared" si="17"/>
        <v>2</v>
      </c>
      <c r="W31" s="89">
        <f t="shared" si="18"/>
        <v>1</v>
      </c>
      <c r="X31" s="89">
        <f t="shared" si="19"/>
        <v>2.5</v>
      </c>
      <c r="Y31" s="179">
        <f t="shared" si="20"/>
        <v>1.9</v>
      </c>
      <c r="Z31" s="70">
        <f>AVERAGE(Z32:Z48)</f>
        <v>3.7281620144537206</v>
      </c>
      <c r="AA31" s="622">
        <f t="shared" si="5"/>
        <v>3.85</v>
      </c>
      <c r="AB31" s="68" t="str">
        <f t="shared" si="36"/>
        <v>C</v>
      </c>
      <c r="AC31" s="165">
        <f>AVERAGE(AC32:AC48)</f>
        <v>3.5089091723539783</v>
      </c>
      <c r="AD31" s="622">
        <f t="shared" si="6"/>
        <v>3.76</v>
      </c>
      <c r="AE31" s="67" t="str">
        <f t="shared" ref="AE31:AE38" si="83">IF(AC31&gt;=$AC$128,"A",IF(AC31&gt;=$AC$129,"B",IF(AC31&gt;=$AC$130,"C","D")))</f>
        <v>C</v>
      </c>
      <c r="AF31" s="197" t="str">
        <f t="shared" si="21"/>
        <v>C</v>
      </c>
      <c r="AG31" s="203">
        <f t="shared" si="68"/>
        <v>2</v>
      </c>
      <c r="AH31" s="215">
        <f t="shared" ref="AH31:AH32" si="84">IF(AE31="A",4.2,IF(AE31="B",2.5,IF(AE31="C",2,1)))</f>
        <v>2</v>
      </c>
      <c r="AI31" s="209">
        <f t="shared" si="22"/>
        <v>2</v>
      </c>
      <c r="AJ31" s="84">
        <f>AVERAGE(AJ32:AJ48)</f>
        <v>3.8389384609605317</v>
      </c>
      <c r="AK31" s="684">
        <f t="shared" si="23"/>
        <v>4.04</v>
      </c>
      <c r="AL31" s="68" t="str">
        <f t="shared" si="7"/>
        <v>C</v>
      </c>
      <c r="AM31" s="85">
        <f>AVERAGE(AM32:AM48)</f>
        <v>55.393333333333338</v>
      </c>
      <c r="AN31" s="511">
        <f t="shared" si="24"/>
        <v>57.16</v>
      </c>
      <c r="AO31" s="67" t="str">
        <f t="shared" si="41"/>
        <v>B</v>
      </c>
      <c r="AP31" s="84">
        <f>AVERAGE(AP32:AP48)</f>
        <v>57.819999999999986</v>
      </c>
      <c r="AQ31" s="511">
        <f t="shared" si="25"/>
        <v>62.01</v>
      </c>
      <c r="AR31" s="68" t="str">
        <f t="shared" si="8"/>
        <v>B</v>
      </c>
      <c r="AS31" s="136" t="str">
        <f t="shared" si="26"/>
        <v>C</v>
      </c>
      <c r="AT31" s="89">
        <f t="shared" si="27"/>
        <v>2</v>
      </c>
      <c r="AU31" s="89">
        <f t="shared" si="28"/>
        <v>2.5</v>
      </c>
      <c r="AV31" s="89">
        <f t="shared" si="29"/>
        <v>2.5</v>
      </c>
      <c r="AW31" s="848">
        <f t="shared" si="30"/>
        <v>2.3333333333333335</v>
      </c>
      <c r="AX31" s="136" t="str">
        <f t="shared" si="31"/>
        <v>C</v>
      </c>
      <c r="AY31" s="820">
        <f t="shared" si="32"/>
        <v>2</v>
      </c>
      <c r="AZ31" s="821">
        <f t="shared" si="33"/>
        <v>2</v>
      </c>
      <c r="BA31" s="821">
        <f t="shared" si="34"/>
        <v>2</v>
      </c>
      <c r="BB31" s="822">
        <f t="shared" si="35"/>
        <v>2</v>
      </c>
    </row>
    <row r="32" spans="1:54" x14ac:dyDescent="0.25">
      <c r="A32" s="32">
        <v>1</v>
      </c>
      <c r="B32" s="46">
        <v>30070</v>
      </c>
      <c r="C32" s="16" t="s">
        <v>23</v>
      </c>
      <c r="D32" s="55">
        <f>'2024 Расклад'!J28</f>
        <v>3.9277999999999995</v>
      </c>
      <c r="E32" s="146">
        <f t="shared" si="9"/>
        <v>4.13</v>
      </c>
      <c r="F32" s="171" t="str">
        <f t="shared" si="0"/>
        <v>C</v>
      </c>
      <c r="G32" s="166">
        <f>'2024 Расклад'!P28</f>
        <v>3.3558000000000003</v>
      </c>
      <c r="H32" s="146">
        <f t="shared" si="10"/>
        <v>3.79</v>
      </c>
      <c r="I32" s="56" t="str">
        <f t="shared" si="1"/>
        <v>D</v>
      </c>
      <c r="J32" s="55">
        <f>'2024 Расклад'!V28</f>
        <v>4.1545000000000005</v>
      </c>
      <c r="K32" s="146">
        <f t="shared" si="11"/>
        <v>4.13</v>
      </c>
      <c r="L32" s="57" t="str">
        <f t="shared" si="2"/>
        <v>B</v>
      </c>
      <c r="M32" s="289">
        <f>'2024 Расклад'!AD28</f>
        <v>59.2</v>
      </c>
      <c r="N32" s="147">
        <f t="shared" si="3"/>
        <v>78.14</v>
      </c>
      <c r="O32" s="56" t="str">
        <f t="shared" si="12"/>
        <v>D</v>
      </c>
      <c r="P32" s="290">
        <f>'2024 Расклад'!AL28</f>
        <v>89.65517241379311</v>
      </c>
      <c r="Q32" s="291">
        <f t="shared" si="4"/>
        <v>96.07</v>
      </c>
      <c r="R32" s="57" t="str">
        <f t="shared" si="13"/>
        <v>C</v>
      </c>
      <c r="S32" s="304" t="str">
        <f t="shared" si="14"/>
        <v>C</v>
      </c>
      <c r="T32" s="66">
        <f t="shared" si="15"/>
        <v>2</v>
      </c>
      <c r="U32" s="66">
        <f t="shared" si="16"/>
        <v>1</v>
      </c>
      <c r="V32" s="66">
        <f t="shared" si="17"/>
        <v>2.5</v>
      </c>
      <c r="W32" s="66">
        <f t="shared" si="18"/>
        <v>1</v>
      </c>
      <c r="X32" s="66">
        <f t="shared" si="19"/>
        <v>2</v>
      </c>
      <c r="Y32" s="79">
        <f t="shared" si="20"/>
        <v>1.7</v>
      </c>
      <c r="Z32" s="82">
        <f>'2024 Расклад'!AR28</f>
        <v>3.8897058823529411</v>
      </c>
      <c r="AA32" s="148">
        <f t="shared" si="5"/>
        <v>3.85</v>
      </c>
      <c r="AB32" s="57" t="str">
        <f t="shared" si="36"/>
        <v>B</v>
      </c>
      <c r="AC32" s="183">
        <f>'2024 Расклад'!AX28</f>
        <v>3.6764705882352939</v>
      </c>
      <c r="AD32" s="148">
        <f t="shared" si="6"/>
        <v>3.76</v>
      </c>
      <c r="AE32" s="56" t="str">
        <f t="shared" si="83"/>
        <v>C</v>
      </c>
      <c r="AF32" s="198" t="str">
        <f t="shared" si="21"/>
        <v>C</v>
      </c>
      <c r="AG32" s="204">
        <f t="shared" si="68"/>
        <v>2.5</v>
      </c>
      <c r="AH32" s="216">
        <f t="shared" si="84"/>
        <v>2</v>
      </c>
      <c r="AI32" s="210">
        <f t="shared" si="22"/>
        <v>2.25</v>
      </c>
      <c r="AJ32" s="256">
        <f>'2024 Расклад'!BD28</f>
        <v>4.3571428571428568</v>
      </c>
      <c r="AK32" s="149">
        <f t="shared" si="23"/>
        <v>4.04</v>
      </c>
      <c r="AL32" s="57" t="str">
        <f t="shared" si="7"/>
        <v>B</v>
      </c>
      <c r="AM32" s="518">
        <f>'2024 Расклад'!BL28</f>
        <v>62.8</v>
      </c>
      <c r="AN32" s="150">
        <f t="shared" si="24"/>
        <v>57.16</v>
      </c>
      <c r="AO32" s="56" t="str">
        <f t="shared" si="41"/>
        <v>B</v>
      </c>
      <c r="AP32" s="519">
        <f>'2024 Расклад'!BT28</f>
        <v>64.599999999999994</v>
      </c>
      <c r="AQ32" s="259">
        <f t="shared" si="25"/>
        <v>62.01</v>
      </c>
      <c r="AR32" s="57" t="str">
        <f t="shared" si="8"/>
        <v>B</v>
      </c>
      <c r="AS32" s="159" t="str">
        <f t="shared" si="26"/>
        <v>B</v>
      </c>
      <c r="AT32" s="86">
        <f t="shared" si="27"/>
        <v>2.5</v>
      </c>
      <c r="AU32" s="86">
        <f t="shared" si="28"/>
        <v>2.5</v>
      </c>
      <c r="AV32" s="86">
        <f t="shared" si="29"/>
        <v>2.5</v>
      </c>
      <c r="AW32" s="849">
        <f t="shared" si="30"/>
        <v>2.5</v>
      </c>
      <c r="AX32" s="159" t="str">
        <f t="shared" si="31"/>
        <v>C</v>
      </c>
      <c r="AY32" s="817">
        <f t="shared" ref="AY32:AY48" si="85">IF(S32="A",4.2,IF(S32="B",2.5,IF(S32="C",2,1)))</f>
        <v>2</v>
      </c>
      <c r="AZ32" s="818">
        <f t="shared" ref="AZ32:AZ48" si="86">IF(AF32="A",4.2,IF(AF32="B",2.5,IF(AF32="C",2,1)))</f>
        <v>2</v>
      </c>
      <c r="BA32" s="818">
        <f t="shared" ref="BA32:BA48" si="87">IF(AS32="A",4.2,IF(AS32="B",2.5,IF(AS32="C",2,1)))</f>
        <v>2.5</v>
      </c>
      <c r="BB32" s="819">
        <f t="shared" si="35"/>
        <v>2.1666666666666665</v>
      </c>
    </row>
    <row r="33" spans="1:54" x14ac:dyDescent="0.25">
      <c r="A33" s="30">
        <v>2</v>
      </c>
      <c r="B33" s="47">
        <v>30480</v>
      </c>
      <c r="C33" s="26" t="s">
        <v>166</v>
      </c>
      <c r="D33" s="55">
        <f>'2024 Расклад'!J29</f>
        <v>4.2331000000000003</v>
      </c>
      <c r="E33" s="58">
        <f t="shared" si="9"/>
        <v>4.13</v>
      </c>
      <c r="F33" s="172" t="str">
        <f t="shared" si="0"/>
        <v>B</v>
      </c>
      <c r="G33" s="166">
        <f>'2024 Расклад'!P29</f>
        <v>3.8879000000000001</v>
      </c>
      <c r="H33" s="58">
        <f t="shared" si="10"/>
        <v>3.79</v>
      </c>
      <c r="I33" s="59" t="str">
        <f t="shared" si="1"/>
        <v>B</v>
      </c>
      <c r="J33" s="55">
        <f>'2024 Расклад'!V29</f>
        <v>4.0823999999999998</v>
      </c>
      <c r="K33" s="58">
        <f t="shared" si="11"/>
        <v>4.13</v>
      </c>
      <c r="L33" s="60" t="str">
        <f t="shared" si="2"/>
        <v>C</v>
      </c>
      <c r="M33" s="289">
        <f>'2024 Расклад'!AD29</f>
        <v>90.625</v>
      </c>
      <c r="N33" s="53">
        <f t="shared" si="3"/>
        <v>78.14</v>
      </c>
      <c r="O33" s="59" t="str">
        <f t="shared" si="12"/>
        <v>B</v>
      </c>
      <c r="P33" s="290">
        <f>'2024 Расклад'!AL29</f>
        <v>96.638655462184872</v>
      </c>
      <c r="Q33" s="294">
        <f t="shared" si="4"/>
        <v>96.07</v>
      </c>
      <c r="R33" s="60" t="str">
        <f t="shared" si="13"/>
        <v>B</v>
      </c>
      <c r="S33" s="304" t="str">
        <f t="shared" si="14"/>
        <v>C</v>
      </c>
      <c r="T33" s="66">
        <f t="shared" si="15"/>
        <v>2.5</v>
      </c>
      <c r="U33" s="66">
        <f t="shared" si="16"/>
        <v>2.5</v>
      </c>
      <c r="V33" s="66">
        <f t="shared" si="17"/>
        <v>2</v>
      </c>
      <c r="W33" s="66">
        <f t="shared" si="18"/>
        <v>2.5</v>
      </c>
      <c r="X33" s="66">
        <f t="shared" si="19"/>
        <v>2.5</v>
      </c>
      <c r="Y33" s="79">
        <f t="shared" si="20"/>
        <v>2.4</v>
      </c>
      <c r="Z33" s="82">
        <f>'2024 Расклад'!AR29</f>
        <v>3.948905109489051</v>
      </c>
      <c r="AA33" s="54">
        <f t="shared" si="5"/>
        <v>3.85</v>
      </c>
      <c r="AB33" s="60" t="str">
        <f t="shared" si="36"/>
        <v>B</v>
      </c>
      <c r="AC33" s="183">
        <f>'2024 Расклад'!AX29</f>
        <v>3.8613138686131387</v>
      </c>
      <c r="AD33" s="54">
        <f t="shared" si="6"/>
        <v>3.76</v>
      </c>
      <c r="AE33" s="59" t="str">
        <f t="shared" si="83"/>
        <v>B</v>
      </c>
      <c r="AF33" s="198" t="str">
        <f t="shared" ref="AF33" si="88">IF(AI33&gt;=3.5,"A",IF(AI33&gt;=2.5,"B",IF(AI33&gt;=1.5,"C","D")))</f>
        <v>B</v>
      </c>
      <c r="AG33" s="204">
        <f t="shared" ref="AG33" si="89">IF(AB33="A",4.2,IF(AB33="B",2.5,IF(AB33="C",2,1)))</f>
        <v>2.5</v>
      </c>
      <c r="AH33" s="216">
        <f>IF(AE33="A",4.2,IF(AE33="B",2.5,IF(AE33="C",2,1)))</f>
        <v>2.5</v>
      </c>
      <c r="AI33" s="210">
        <f t="shared" ref="AI33" si="90">AVERAGE(AG33:AH33)</f>
        <v>2.5</v>
      </c>
      <c r="AJ33" s="256">
        <f>'2024 Расклад'!BD29</f>
        <v>4.208333333333333</v>
      </c>
      <c r="AK33" s="144">
        <f t="shared" si="23"/>
        <v>4.04</v>
      </c>
      <c r="AL33" s="60" t="str">
        <f t="shared" si="7"/>
        <v>B</v>
      </c>
      <c r="AM33" s="518">
        <f>'2024 Расклад'!BL29</f>
        <v>69</v>
      </c>
      <c r="AN33" s="145">
        <f t="shared" si="24"/>
        <v>57.16</v>
      </c>
      <c r="AO33" s="59" t="str">
        <f t="shared" si="41"/>
        <v>A</v>
      </c>
      <c r="AP33" s="519">
        <f>'2024 Расклад'!BT29</f>
        <v>66</v>
      </c>
      <c r="AQ33" s="260">
        <f t="shared" si="25"/>
        <v>62.01</v>
      </c>
      <c r="AR33" s="60" t="str">
        <f t="shared" si="8"/>
        <v>B</v>
      </c>
      <c r="AS33" s="91" t="str">
        <f t="shared" si="26"/>
        <v>B</v>
      </c>
      <c r="AT33" s="86">
        <f t="shared" si="27"/>
        <v>2.5</v>
      </c>
      <c r="AU33" s="86">
        <f t="shared" si="28"/>
        <v>4.2</v>
      </c>
      <c r="AV33" s="86">
        <f t="shared" si="29"/>
        <v>2.5</v>
      </c>
      <c r="AW33" s="849">
        <f t="shared" si="30"/>
        <v>3.0666666666666664</v>
      </c>
      <c r="AX33" s="91" t="str">
        <f t="shared" si="31"/>
        <v>B</v>
      </c>
      <c r="AY33" s="318">
        <f t="shared" si="85"/>
        <v>2</v>
      </c>
      <c r="AZ33" s="316">
        <f t="shared" si="86"/>
        <v>2.5</v>
      </c>
      <c r="BA33" s="316">
        <f t="shared" si="87"/>
        <v>2.5</v>
      </c>
      <c r="BB33" s="317">
        <f t="shared" si="35"/>
        <v>2.3333333333333335</v>
      </c>
    </row>
    <row r="34" spans="1:54" x14ac:dyDescent="0.25">
      <c r="A34" s="30">
        <v>3</v>
      </c>
      <c r="B34" s="47">
        <v>30460</v>
      </c>
      <c r="C34" s="26" t="s">
        <v>27</v>
      </c>
      <c r="D34" s="55">
        <f>'2024 Расклад'!J30</f>
        <v>4.3102</v>
      </c>
      <c r="E34" s="58">
        <f t="shared" si="9"/>
        <v>4.13</v>
      </c>
      <c r="F34" s="172" t="str">
        <f t="shared" si="0"/>
        <v>B</v>
      </c>
      <c r="G34" s="166">
        <f>'2024 Расклад'!P30</f>
        <v>4.1179999999999994</v>
      </c>
      <c r="H34" s="58">
        <f t="shared" si="10"/>
        <v>3.79</v>
      </c>
      <c r="I34" s="59" t="str">
        <f t="shared" si="1"/>
        <v>B</v>
      </c>
      <c r="J34" s="55">
        <f>'2024 Расклад'!V30</f>
        <v>4.1764000000000001</v>
      </c>
      <c r="K34" s="58">
        <f t="shared" si="11"/>
        <v>4.13</v>
      </c>
      <c r="L34" s="60" t="str">
        <f t="shared" si="2"/>
        <v>B</v>
      </c>
      <c r="M34" s="289">
        <f>'2024 Расклад'!AD30</f>
        <v>82.608695652173907</v>
      </c>
      <c r="N34" s="53">
        <f t="shared" si="3"/>
        <v>78.14</v>
      </c>
      <c r="O34" s="59" t="str">
        <f t="shared" si="12"/>
        <v>C</v>
      </c>
      <c r="P34" s="290">
        <f>'2024 Расклад'!AL30</f>
        <v>98.666666666666671</v>
      </c>
      <c r="Q34" s="294">
        <f t="shared" si="4"/>
        <v>96.07</v>
      </c>
      <c r="R34" s="60" t="str">
        <f t="shared" si="13"/>
        <v>B</v>
      </c>
      <c r="S34" s="304" t="str">
        <f t="shared" si="14"/>
        <v>C</v>
      </c>
      <c r="T34" s="66">
        <f t="shared" si="15"/>
        <v>2.5</v>
      </c>
      <c r="U34" s="66">
        <f t="shared" si="16"/>
        <v>2.5</v>
      </c>
      <c r="V34" s="66">
        <f t="shared" si="17"/>
        <v>2.5</v>
      </c>
      <c r="W34" s="66">
        <f t="shared" si="18"/>
        <v>2</v>
      </c>
      <c r="X34" s="66">
        <f t="shared" si="19"/>
        <v>2.5</v>
      </c>
      <c r="Y34" s="79">
        <f t="shared" si="20"/>
        <v>2.4</v>
      </c>
      <c r="Z34" s="82">
        <f>'2024 Расклад'!AR30</f>
        <v>3.8596491228070176</v>
      </c>
      <c r="AA34" s="54">
        <f t="shared" si="5"/>
        <v>3.85</v>
      </c>
      <c r="AB34" s="60" t="str">
        <f t="shared" si="36"/>
        <v>B</v>
      </c>
      <c r="AC34" s="183">
        <f>'2024 Расклад'!AX30</f>
        <v>3.763157894736842</v>
      </c>
      <c r="AD34" s="54">
        <f t="shared" si="6"/>
        <v>3.76</v>
      </c>
      <c r="AE34" s="59" t="str">
        <f t="shared" si="83"/>
        <v>B</v>
      </c>
      <c r="AF34" s="198" t="str">
        <f t="shared" si="21"/>
        <v>B</v>
      </c>
      <c r="AG34" s="204">
        <f t="shared" si="68"/>
        <v>2.5</v>
      </c>
      <c r="AH34" s="216">
        <f t="shared" ref="AH34:AH36" si="91">IF(AE34="A",4.2,IF(AE34="B",2.5,IF(AE34="C",2,1)))</f>
        <v>2.5</v>
      </c>
      <c r="AI34" s="210">
        <f t="shared" si="22"/>
        <v>2.5</v>
      </c>
      <c r="AJ34" s="256">
        <f>'2024 Расклад'!BD30</f>
        <v>3.903225806451613</v>
      </c>
      <c r="AK34" s="144">
        <f t="shared" si="23"/>
        <v>4.04</v>
      </c>
      <c r="AL34" s="60" t="str">
        <f t="shared" si="7"/>
        <v>C</v>
      </c>
      <c r="AM34" s="518">
        <f>'2024 Расклад'!BL30</f>
        <v>53.4</v>
      </c>
      <c r="AN34" s="145">
        <f t="shared" si="24"/>
        <v>57.16</v>
      </c>
      <c r="AO34" s="59" t="str">
        <f t="shared" si="41"/>
        <v>B</v>
      </c>
      <c r="AP34" s="520">
        <f>'2024 Расклад'!BT30</f>
        <v>64.099999999999994</v>
      </c>
      <c r="AQ34" s="260">
        <f t="shared" si="25"/>
        <v>62.01</v>
      </c>
      <c r="AR34" s="60" t="str">
        <f t="shared" si="8"/>
        <v>B</v>
      </c>
      <c r="AS34" s="91" t="str">
        <f t="shared" si="26"/>
        <v>C</v>
      </c>
      <c r="AT34" s="86">
        <f t="shared" si="27"/>
        <v>2</v>
      </c>
      <c r="AU34" s="86">
        <f t="shared" si="28"/>
        <v>2.5</v>
      </c>
      <c r="AV34" s="86">
        <f t="shared" si="29"/>
        <v>2.5</v>
      </c>
      <c r="AW34" s="849">
        <f t="shared" si="30"/>
        <v>2.3333333333333335</v>
      </c>
      <c r="AX34" s="91" t="str">
        <f t="shared" si="31"/>
        <v>C</v>
      </c>
      <c r="AY34" s="318">
        <f t="shared" si="85"/>
        <v>2</v>
      </c>
      <c r="AZ34" s="316">
        <f t="shared" si="86"/>
        <v>2.5</v>
      </c>
      <c r="BA34" s="316">
        <f t="shared" si="87"/>
        <v>2</v>
      </c>
      <c r="BB34" s="317">
        <f t="shared" si="35"/>
        <v>2.1666666666666665</v>
      </c>
    </row>
    <row r="35" spans="1:54" x14ac:dyDescent="0.25">
      <c r="A35" s="30">
        <v>4</v>
      </c>
      <c r="B35" s="47">
        <v>30030</v>
      </c>
      <c r="C35" s="26" t="s">
        <v>183</v>
      </c>
      <c r="D35" s="55">
        <f>'2024 Расклад'!J31</f>
        <v>4.1977000000000002</v>
      </c>
      <c r="E35" s="58">
        <f t="shared" si="9"/>
        <v>4.13</v>
      </c>
      <c r="F35" s="172" t="str">
        <f t="shared" si="0"/>
        <v>B</v>
      </c>
      <c r="G35" s="166">
        <f>'2024 Расклад'!P31</f>
        <v>3.5413000000000001</v>
      </c>
      <c r="H35" s="58">
        <f t="shared" si="10"/>
        <v>3.79</v>
      </c>
      <c r="I35" s="59" t="str">
        <f t="shared" si="1"/>
        <v>C</v>
      </c>
      <c r="J35" s="55">
        <f>'2024 Расклад'!V31</f>
        <v>3.8837999999999999</v>
      </c>
      <c r="K35" s="58">
        <f t="shared" si="11"/>
        <v>4.13</v>
      </c>
      <c r="L35" s="60" t="str">
        <f t="shared" si="2"/>
        <v>C</v>
      </c>
      <c r="M35" s="289">
        <f>'2024 Расклад'!AD31</f>
        <v>52.439024390243901</v>
      </c>
      <c r="N35" s="53">
        <f t="shared" si="3"/>
        <v>78.14</v>
      </c>
      <c r="O35" s="59" t="str">
        <f t="shared" si="12"/>
        <v>D</v>
      </c>
      <c r="P35" s="290">
        <f>'2024 Расклад'!AL31</f>
        <v>96.05263157894737</v>
      </c>
      <c r="Q35" s="294">
        <f t="shared" si="4"/>
        <v>96.07</v>
      </c>
      <c r="R35" s="60" t="str">
        <f t="shared" si="13"/>
        <v>B</v>
      </c>
      <c r="S35" s="304" t="str">
        <f t="shared" si="14"/>
        <v>C</v>
      </c>
      <c r="T35" s="66">
        <f t="shared" si="15"/>
        <v>2.5</v>
      </c>
      <c r="U35" s="66">
        <f t="shared" si="16"/>
        <v>2</v>
      </c>
      <c r="V35" s="66">
        <f t="shared" si="17"/>
        <v>2</v>
      </c>
      <c r="W35" s="66">
        <f t="shared" si="18"/>
        <v>1</v>
      </c>
      <c r="X35" s="66">
        <f t="shared" si="19"/>
        <v>2.5</v>
      </c>
      <c r="Y35" s="79">
        <f t="shared" si="20"/>
        <v>2</v>
      </c>
      <c r="Z35" s="82">
        <f>'2024 Расклад'!AR31</f>
        <v>3.9795918367346941</v>
      </c>
      <c r="AA35" s="54">
        <f t="shared" si="5"/>
        <v>3.85</v>
      </c>
      <c r="AB35" s="60" t="str">
        <f t="shared" si="36"/>
        <v>B</v>
      </c>
      <c r="AC35" s="183">
        <f>'2024 Расклад'!AX31</f>
        <v>3.7448979591836733</v>
      </c>
      <c r="AD35" s="54">
        <f t="shared" si="6"/>
        <v>3.76</v>
      </c>
      <c r="AE35" s="59" t="str">
        <f t="shared" si="83"/>
        <v>B</v>
      </c>
      <c r="AF35" s="198" t="str">
        <f t="shared" si="21"/>
        <v>B</v>
      </c>
      <c r="AG35" s="204">
        <f t="shared" si="68"/>
        <v>2.5</v>
      </c>
      <c r="AH35" s="216">
        <f t="shared" si="91"/>
        <v>2.5</v>
      </c>
      <c r="AI35" s="210">
        <f t="shared" si="22"/>
        <v>2.5</v>
      </c>
      <c r="AJ35" s="256">
        <f>'2024 Расклад'!BD31</f>
        <v>4.04</v>
      </c>
      <c r="AK35" s="144">
        <f t="shared" si="23"/>
        <v>4.04</v>
      </c>
      <c r="AL35" s="60" t="str">
        <f t="shared" si="7"/>
        <v>B</v>
      </c>
      <c r="AM35" s="518">
        <f>'2024 Расклад'!BL31</f>
        <v>70.7</v>
      </c>
      <c r="AN35" s="145">
        <f t="shared" si="24"/>
        <v>57.16</v>
      </c>
      <c r="AO35" s="59" t="str">
        <f t="shared" si="41"/>
        <v>A</v>
      </c>
      <c r="AP35" s="520">
        <f>'2024 Расклад'!BT31</f>
        <v>65.400000000000006</v>
      </c>
      <c r="AQ35" s="260">
        <f t="shared" si="25"/>
        <v>62.01</v>
      </c>
      <c r="AR35" s="60" t="str">
        <f t="shared" si="8"/>
        <v>B</v>
      </c>
      <c r="AS35" s="91" t="str">
        <f t="shared" si="26"/>
        <v>B</v>
      </c>
      <c r="AT35" s="86">
        <f t="shared" si="27"/>
        <v>2.5</v>
      </c>
      <c r="AU35" s="86">
        <f t="shared" si="28"/>
        <v>4.2</v>
      </c>
      <c r="AV35" s="86">
        <f t="shared" si="29"/>
        <v>2.5</v>
      </c>
      <c r="AW35" s="849">
        <f t="shared" si="30"/>
        <v>3.0666666666666664</v>
      </c>
      <c r="AX35" s="91" t="str">
        <f t="shared" si="31"/>
        <v>B</v>
      </c>
      <c r="AY35" s="318">
        <f t="shared" si="85"/>
        <v>2</v>
      </c>
      <c r="AZ35" s="316">
        <f t="shared" si="86"/>
        <v>2.5</v>
      </c>
      <c r="BA35" s="316">
        <f t="shared" si="87"/>
        <v>2.5</v>
      </c>
      <c r="BB35" s="317">
        <f t="shared" si="35"/>
        <v>2.3333333333333335</v>
      </c>
    </row>
    <row r="36" spans="1:54" x14ac:dyDescent="0.25">
      <c r="A36" s="30">
        <v>5</v>
      </c>
      <c r="B36" s="47">
        <v>31000</v>
      </c>
      <c r="C36" s="26" t="s">
        <v>31</v>
      </c>
      <c r="D36" s="55">
        <f>'2024 Расклад'!J32</f>
        <v>3.9412000000000003</v>
      </c>
      <c r="E36" s="58">
        <f t="shared" si="9"/>
        <v>4.13</v>
      </c>
      <c r="F36" s="172" t="str">
        <f t="shared" si="0"/>
        <v>C</v>
      </c>
      <c r="G36" s="166">
        <f>'2024 Расклад'!P32</f>
        <v>3.63</v>
      </c>
      <c r="H36" s="58">
        <f t="shared" si="10"/>
        <v>3.79</v>
      </c>
      <c r="I36" s="59" t="str">
        <f t="shared" si="1"/>
        <v>C</v>
      </c>
      <c r="J36" s="55">
        <f>'2024 Расклад'!V32</f>
        <v>3.95</v>
      </c>
      <c r="K36" s="58">
        <f t="shared" si="11"/>
        <v>4.13</v>
      </c>
      <c r="L36" s="60" t="str">
        <f t="shared" si="2"/>
        <v>C</v>
      </c>
      <c r="M36" s="289">
        <f>'2024 Расклад'!AD32</f>
        <v>62.365591397849457</v>
      </c>
      <c r="N36" s="53">
        <f t="shared" si="3"/>
        <v>78.14</v>
      </c>
      <c r="O36" s="59" t="str">
        <f t="shared" ref="O36" si="92">IF(M36&gt;=$M$128,"A",IF(M36&gt;=$M$129,"B",IF(M36&gt;=$M$130,"C","D")))</f>
        <v>D</v>
      </c>
      <c r="P36" s="290">
        <f>'2024 Расклад'!AL32</f>
        <v>98.80952380952381</v>
      </c>
      <c r="Q36" s="294">
        <f t="shared" si="4"/>
        <v>96.07</v>
      </c>
      <c r="R36" s="60" t="str">
        <f t="shared" si="13"/>
        <v>B</v>
      </c>
      <c r="S36" s="304" t="str">
        <f t="shared" si="14"/>
        <v>C</v>
      </c>
      <c r="T36" s="66">
        <f t="shared" si="15"/>
        <v>2</v>
      </c>
      <c r="U36" s="66">
        <f t="shared" si="16"/>
        <v>2</v>
      </c>
      <c r="V36" s="66">
        <f t="shared" si="17"/>
        <v>2</v>
      </c>
      <c r="W36" s="66">
        <f t="shared" si="18"/>
        <v>1</v>
      </c>
      <c r="X36" s="66">
        <f t="shared" si="19"/>
        <v>2.5</v>
      </c>
      <c r="Y36" s="79">
        <f t="shared" si="20"/>
        <v>1.9</v>
      </c>
      <c r="Z36" s="82">
        <f>'2024 Расклад'!AR32</f>
        <v>3.7920792079207919</v>
      </c>
      <c r="AA36" s="54">
        <f t="shared" si="5"/>
        <v>3.85</v>
      </c>
      <c r="AB36" s="60" t="str">
        <f t="shared" si="36"/>
        <v>C</v>
      </c>
      <c r="AC36" s="183">
        <f>'2024 Расклад'!AX32+0.002</f>
        <v>3.7247722772277227</v>
      </c>
      <c r="AD36" s="54">
        <f t="shared" si="6"/>
        <v>3.76</v>
      </c>
      <c r="AE36" s="59" t="str">
        <f t="shared" si="83"/>
        <v>B</v>
      </c>
      <c r="AF36" s="198" t="str">
        <f t="shared" si="21"/>
        <v>C</v>
      </c>
      <c r="AG36" s="204">
        <f t="shared" si="68"/>
        <v>2</v>
      </c>
      <c r="AH36" s="216">
        <f t="shared" si="91"/>
        <v>2.5</v>
      </c>
      <c r="AI36" s="210">
        <f t="shared" si="22"/>
        <v>2.25</v>
      </c>
      <c r="AJ36" s="256">
        <f>'2024 Расклад'!BD32</f>
        <v>4</v>
      </c>
      <c r="AK36" s="144">
        <f t="shared" si="23"/>
        <v>4.04</v>
      </c>
      <c r="AL36" s="60" t="str">
        <f t="shared" si="7"/>
        <v>B</v>
      </c>
      <c r="AM36" s="521">
        <f>'2024 Расклад'!BL32</f>
        <v>53.2</v>
      </c>
      <c r="AN36" s="145">
        <f t="shared" si="24"/>
        <v>57.16</v>
      </c>
      <c r="AO36" s="59" t="str">
        <f t="shared" si="41"/>
        <v>B</v>
      </c>
      <c r="AP36" s="522">
        <f>'2024 Расклад'!BT32</f>
        <v>58.7</v>
      </c>
      <c r="AQ36" s="260">
        <f t="shared" si="25"/>
        <v>62.01</v>
      </c>
      <c r="AR36" s="60" t="str">
        <f t="shared" si="8"/>
        <v>B</v>
      </c>
      <c r="AS36" s="91" t="str">
        <f t="shared" si="26"/>
        <v>B</v>
      </c>
      <c r="AT36" s="86">
        <f t="shared" si="27"/>
        <v>2.5</v>
      </c>
      <c r="AU36" s="86">
        <f t="shared" si="28"/>
        <v>2.5</v>
      </c>
      <c r="AV36" s="86">
        <f t="shared" si="29"/>
        <v>2.5</v>
      </c>
      <c r="AW36" s="849">
        <f t="shared" si="30"/>
        <v>2.5</v>
      </c>
      <c r="AX36" s="91" t="str">
        <f t="shared" si="31"/>
        <v>C</v>
      </c>
      <c r="AY36" s="318">
        <f t="shared" si="85"/>
        <v>2</v>
      </c>
      <c r="AZ36" s="316">
        <f t="shared" si="86"/>
        <v>2</v>
      </c>
      <c r="BA36" s="316">
        <f t="shared" si="87"/>
        <v>2.5</v>
      </c>
      <c r="BB36" s="317">
        <f t="shared" si="35"/>
        <v>2.1666666666666665</v>
      </c>
    </row>
    <row r="37" spans="1:54" x14ac:dyDescent="0.25">
      <c r="A37" s="30">
        <v>6</v>
      </c>
      <c r="B37" s="47">
        <v>30130</v>
      </c>
      <c r="C37" s="26" t="s">
        <v>24</v>
      </c>
      <c r="D37" s="55">
        <f>'2024 Расклад'!J33</f>
        <v>3.8868</v>
      </c>
      <c r="E37" s="58">
        <f t="shared" si="9"/>
        <v>4.13</v>
      </c>
      <c r="F37" s="172" t="str">
        <f t="shared" si="0"/>
        <v>C</v>
      </c>
      <c r="G37" s="166">
        <f>'2024 Расклад'!P33</f>
        <v>3.4340000000000002</v>
      </c>
      <c r="H37" s="58">
        <f t="shared" si="10"/>
        <v>3.79</v>
      </c>
      <c r="I37" s="59" t="str">
        <f t="shared" si="1"/>
        <v>D</v>
      </c>
      <c r="J37" s="55">
        <f>'2024 Расклад'!V33</f>
        <v>3.9445000000000006</v>
      </c>
      <c r="K37" s="58">
        <f t="shared" si="11"/>
        <v>4.13</v>
      </c>
      <c r="L37" s="60" t="str">
        <f t="shared" si="2"/>
        <v>C</v>
      </c>
      <c r="M37" s="289">
        <f>'2024 Расклад'!AD33</f>
        <v>66.071428571428569</v>
      </c>
      <c r="N37" s="53">
        <f t="shared" si="3"/>
        <v>78.14</v>
      </c>
      <c r="O37" s="59" t="str">
        <f t="shared" si="12"/>
        <v>D</v>
      </c>
      <c r="P37" s="290">
        <f>'2024 Расклад'!AL33</f>
        <v>100</v>
      </c>
      <c r="Q37" s="294">
        <f t="shared" si="4"/>
        <v>96.07</v>
      </c>
      <c r="R37" s="60" t="str">
        <f t="shared" si="13"/>
        <v>A</v>
      </c>
      <c r="S37" s="304" t="str">
        <f t="shared" si="14"/>
        <v>C</v>
      </c>
      <c r="T37" s="66">
        <f t="shared" si="15"/>
        <v>2</v>
      </c>
      <c r="U37" s="66">
        <f t="shared" si="16"/>
        <v>1</v>
      </c>
      <c r="V37" s="66">
        <f t="shared" si="17"/>
        <v>2</v>
      </c>
      <c r="W37" s="66">
        <f t="shared" si="18"/>
        <v>1</v>
      </c>
      <c r="X37" s="66">
        <f t="shared" si="19"/>
        <v>4.2</v>
      </c>
      <c r="Y37" s="79">
        <f t="shared" si="20"/>
        <v>2.04</v>
      </c>
      <c r="Z37" s="82">
        <f>'2024 Расклад'!AR33</f>
        <v>3.5227272727272729</v>
      </c>
      <c r="AA37" s="54">
        <f t="shared" si="5"/>
        <v>3.85</v>
      </c>
      <c r="AB37" s="60" t="str">
        <f t="shared" si="36"/>
        <v>C</v>
      </c>
      <c r="AC37" s="183">
        <f>'2024 Расклад'!AX33</f>
        <v>3.0909090909090908</v>
      </c>
      <c r="AD37" s="54">
        <f t="shared" si="6"/>
        <v>3.76</v>
      </c>
      <c r="AE37" s="59" t="str">
        <f t="shared" si="83"/>
        <v>D</v>
      </c>
      <c r="AF37" s="198" t="str">
        <f t="shared" ref="AF37" si="93">IF(AI37&gt;=3.5,"A",IF(AI37&gt;=2.5,"B",IF(AI37&gt;=1.5,"C","D")))</f>
        <v>C</v>
      </c>
      <c r="AG37" s="204">
        <f t="shared" ref="AG37" si="94">IF(AB37="A",4.2,IF(AB37="B",2.5,IF(AB37="C",2,1)))</f>
        <v>2</v>
      </c>
      <c r="AH37" s="216">
        <f>IF(AE37="A",4.2,IF(AE37="B",2.5,IF(AE37="C",2,1)))</f>
        <v>1</v>
      </c>
      <c r="AI37" s="210">
        <f t="shared" ref="AI37" si="95">AVERAGE(AG37:AH37)</f>
        <v>1.5</v>
      </c>
      <c r="AJ37" s="256">
        <f>'2024 Расклад'!BD33</f>
        <v>3.2727272727272729</v>
      </c>
      <c r="AK37" s="144">
        <f t="shared" si="23"/>
        <v>4.04</v>
      </c>
      <c r="AL37" s="60" t="str">
        <f t="shared" si="7"/>
        <v>D</v>
      </c>
      <c r="AM37" s="523">
        <f>'2024 Расклад'!BL33</f>
        <v>38.799999999999997</v>
      </c>
      <c r="AN37" s="145">
        <f t="shared" si="24"/>
        <v>57.16</v>
      </c>
      <c r="AO37" s="59" t="str">
        <f t="shared" si="41"/>
        <v>C</v>
      </c>
      <c r="AP37" s="524">
        <f>'2024 Расклад'!BT33</f>
        <v>44.5</v>
      </c>
      <c r="AQ37" s="260">
        <f t="shared" si="25"/>
        <v>62.01</v>
      </c>
      <c r="AR37" s="60" t="str">
        <f t="shared" ref="AR37:AR45" si="96">IF(AP37&gt;=$AP$128,"A",IF(AP37&gt;=$AP$129,"B",IF(AP37&gt;=$AP$130,"C","D")))</f>
        <v>C</v>
      </c>
      <c r="AS37" s="91" t="str">
        <f t="shared" si="26"/>
        <v>C</v>
      </c>
      <c r="AT37" s="86">
        <f t="shared" ref="AT37:AT40" si="97">IF(AL37="A",4.2,IF(AL37="B",2.5,IF(AL37="C",2,1)))</f>
        <v>1</v>
      </c>
      <c r="AU37" s="86">
        <f t="shared" ref="AU37:AU40" si="98">IF(AO37="A",4.2,IF(AO37="B",2.5,IF(AO37="C",2,1)))</f>
        <v>2</v>
      </c>
      <c r="AV37" s="86">
        <f t="shared" ref="AV37:AV40" si="99">IF(AR37="A",4.2,IF(AR37="B",2.5,IF(AR37="C",2,1)))</f>
        <v>2</v>
      </c>
      <c r="AW37" s="849">
        <f t="shared" ref="AW37:AW40" si="100">AVERAGE(AT37:AV37)</f>
        <v>1.6666666666666667</v>
      </c>
      <c r="AX37" s="91" t="str">
        <f t="shared" si="31"/>
        <v>C</v>
      </c>
      <c r="AY37" s="318">
        <f t="shared" si="85"/>
        <v>2</v>
      </c>
      <c r="AZ37" s="316">
        <f t="shared" si="86"/>
        <v>2</v>
      </c>
      <c r="BA37" s="316">
        <f t="shared" si="87"/>
        <v>2</v>
      </c>
      <c r="BB37" s="317">
        <f t="shared" si="35"/>
        <v>2</v>
      </c>
    </row>
    <row r="38" spans="1:54" x14ac:dyDescent="0.25">
      <c r="A38" s="30">
        <v>7</v>
      </c>
      <c r="B38" s="47">
        <v>30160</v>
      </c>
      <c r="C38" s="26" t="s">
        <v>184</v>
      </c>
      <c r="D38" s="55">
        <f>'2024 Расклад'!J34</f>
        <v>3.7856000000000001</v>
      </c>
      <c r="E38" s="58">
        <f t="shared" si="9"/>
        <v>4.13</v>
      </c>
      <c r="F38" s="172" t="str">
        <f t="shared" si="0"/>
        <v>C</v>
      </c>
      <c r="G38" s="166">
        <f>'2024 Расклад'!P34</f>
        <v>3.5878000000000001</v>
      </c>
      <c r="H38" s="58">
        <f t="shared" si="10"/>
        <v>3.79</v>
      </c>
      <c r="I38" s="59" t="str">
        <f t="shared" si="1"/>
        <v>C</v>
      </c>
      <c r="J38" s="55">
        <f>'2024 Расклад'!V34</f>
        <v>3.8571999999999997</v>
      </c>
      <c r="K38" s="58">
        <f t="shared" si="11"/>
        <v>4.13</v>
      </c>
      <c r="L38" s="60" t="str">
        <f t="shared" si="2"/>
        <v>C</v>
      </c>
      <c r="M38" s="289">
        <f>'2024 Расклад'!AD34</f>
        <v>67.586206896551715</v>
      </c>
      <c r="N38" s="53">
        <f t="shared" si="3"/>
        <v>78.14</v>
      </c>
      <c r="O38" s="59" t="str">
        <f t="shared" si="12"/>
        <v>D</v>
      </c>
      <c r="P38" s="290">
        <f>'2024 Расклад'!AL34</f>
        <v>91.729323308270679</v>
      </c>
      <c r="Q38" s="294">
        <f t="shared" si="4"/>
        <v>96.07</v>
      </c>
      <c r="R38" s="60" t="str">
        <f t="shared" si="13"/>
        <v>B</v>
      </c>
      <c r="S38" s="304" t="str">
        <f t="shared" si="14"/>
        <v>C</v>
      </c>
      <c r="T38" s="66">
        <f t="shared" si="15"/>
        <v>2</v>
      </c>
      <c r="U38" s="66">
        <f t="shared" si="16"/>
        <v>2</v>
      </c>
      <c r="V38" s="66">
        <f t="shared" si="17"/>
        <v>2</v>
      </c>
      <c r="W38" s="66">
        <f t="shared" si="18"/>
        <v>1</v>
      </c>
      <c r="X38" s="66">
        <f t="shared" si="19"/>
        <v>2.5</v>
      </c>
      <c r="Y38" s="79">
        <f t="shared" si="20"/>
        <v>1.9</v>
      </c>
      <c r="Z38" s="82">
        <f>'2024 Расклад'!AR34</f>
        <v>3.8241758241758244</v>
      </c>
      <c r="AA38" s="54">
        <f t="shared" si="5"/>
        <v>3.85</v>
      </c>
      <c r="AB38" s="60" t="str">
        <f t="shared" si="36"/>
        <v>C</v>
      </c>
      <c r="AC38" s="183">
        <f>'2024 Расклад'!AX34</f>
        <v>3.4615384615384617</v>
      </c>
      <c r="AD38" s="54">
        <f t="shared" si="6"/>
        <v>3.76</v>
      </c>
      <c r="AE38" s="59" t="str">
        <f t="shared" si="83"/>
        <v>D</v>
      </c>
      <c r="AF38" s="198" t="str">
        <f t="shared" si="21"/>
        <v>C</v>
      </c>
      <c r="AG38" s="204">
        <f t="shared" si="68"/>
        <v>2</v>
      </c>
      <c r="AH38" s="216">
        <f t="shared" ref="AH38:AH41" si="101">IF(AE38="A",4.2,IF(AE38="B",2.5,IF(AE38="C",2,1)))</f>
        <v>1</v>
      </c>
      <c r="AI38" s="210">
        <f t="shared" si="22"/>
        <v>1.5</v>
      </c>
      <c r="AJ38" s="256"/>
      <c r="AK38" s="144">
        <f t="shared" si="23"/>
        <v>4.04</v>
      </c>
      <c r="AL38" s="60"/>
      <c r="AM38" s="516"/>
      <c r="AN38" s="145">
        <f t="shared" si="24"/>
        <v>57.16</v>
      </c>
      <c r="AO38" s="59"/>
      <c r="AP38" s="522"/>
      <c r="AQ38" s="260">
        <f t="shared" si="25"/>
        <v>62.01</v>
      </c>
      <c r="AR38" s="60"/>
      <c r="AS38" s="91"/>
      <c r="AT38" s="86"/>
      <c r="AU38" s="86"/>
      <c r="AV38" s="86"/>
      <c r="AW38" s="849"/>
      <c r="AX38" s="91" t="str">
        <f t="shared" si="31"/>
        <v>C</v>
      </c>
      <c r="AY38" s="318">
        <f t="shared" si="85"/>
        <v>2</v>
      </c>
      <c r="AZ38" s="316">
        <f t="shared" si="86"/>
        <v>2</v>
      </c>
      <c r="BA38" s="316"/>
      <c r="BB38" s="317">
        <f t="shared" si="35"/>
        <v>2</v>
      </c>
    </row>
    <row r="39" spans="1:54" x14ac:dyDescent="0.25">
      <c r="A39" s="30">
        <v>8</v>
      </c>
      <c r="B39" s="47">
        <v>30310</v>
      </c>
      <c r="C39" s="26" t="s">
        <v>25</v>
      </c>
      <c r="D39" s="55">
        <f>'2024 Расклад'!J35</f>
        <v>3.8</v>
      </c>
      <c r="E39" s="58">
        <f t="shared" si="9"/>
        <v>4.13</v>
      </c>
      <c r="F39" s="172" t="str">
        <f t="shared" ref="F39:F70" si="102">IF(D39&gt;=$D$128,"A",IF(D39&gt;=$D$129,"B",IF(D39&gt;=$D$130,"C","D")))</f>
        <v>C</v>
      </c>
      <c r="G39" s="166">
        <f>'2024 Расклад'!P35</f>
        <v>3.58</v>
      </c>
      <c r="H39" s="58">
        <f t="shared" si="10"/>
        <v>3.79</v>
      </c>
      <c r="I39" s="59" t="str">
        <f t="shared" ref="I39:I70" si="103">IF(G39&gt;=$G$128,"A",IF(G39&gt;=$G$129,"B",IF(G39&gt;=$G$130,"C","D")))</f>
        <v>C</v>
      </c>
      <c r="J39" s="55">
        <f>'2024 Расклад'!V35</f>
        <v>4.1223999999999998</v>
      </c>
      <c r="K39" s="58">
        <f t="shared" si="11"/>
        <v>4.13</v>
      </c>
      <c r="L39" s="60" t="str">
        <f t="shared" ref="L39:L70" si="104">IF(J39&gt;=$J$128,"A",IF(J39&gt;=$J$129,"B",IF(J39&gt;=$J$130,"C","D")))</f>
        <v>B</v>
      </c>
      <c r="M39" s="289">
        <f>'2024 Расклад'!AD35</f>
        <v>66.666666666666671</v>
      </c>
      <c r="N39" s="53">
        <f t="shared" ref="N39:N70" si="105">$M$127</f>
        <v>78.14</v>
      </c>
      <c r="O39" s="59" t="str">
        <f t="shared" si="12"/>
        <v>D</v>
      </c>
      <c r="P39" s="290">
        <f>'2024 Расклад'!AL35</f>
        <v>100</v>
      </c>
      <c r="Q39" s="294">
        <f t="shared" ref="Q39:Q70" si="106">$P$127</f>
        <v>96.07</v>
      </c>
      <c r="R39" s="60" t="str">
        <f t="shared" si="13"/>
        <v>A</v>
      </c>
      <c r="S39" s="304" t="str">
        <f t="shared" si="14"/>
        <v>C</v>
      </c>
      <c r="T39" s="66">
        <f t="shared" si="15"/>
        <v>2</v>
      </c>
      <c r="U39" s="66">
        <f t="shared" si="16"/>
        <v>2</v>
      </c>
      <c r="V39" s="66">
        <f t="shared" si="17"/>
        <v>2.5</v>
      </c>
      <c r="W39" s="66">
        <f t="shared" si="18"/>
        <v>1</v>
      </c>
      <c r="X39" s="66">
        <f t="shared" si="19"/>
        <v>4.2</v>
      </c>
      <c r="Y39" s="79">
        <f t="shared" si="20"/>
        <v>2.34</v>
      </c>
      <c r="Z39" s="82">
        <f>'2024 Расклад'!AR35</f>
        <v>3.535211267605634</v>
      </c>
      <c r="AA39" s="54">
        <f t="shared" ref="AA39:AA70" si="107">$Z$127</f>
        <v>3.85</v>
      </c>
      <c r="AB39" s="60" t="str">
        <f t="shared" si="36"/>
        <v>C</v>
      </c>
      <c r="AC39" s="183">
        <f>'2024 Расклад'!AX35</f>
        <v>3.2898550724637681</v>
      </c>
      <c r="AD39" s="54">
        <f t="shared" ref="AD39:AD70" si="108">$AC$127</f>
        <v>3.76</v>
      </c>
      <c r="AE39" s="59" t="str">
        <f t="shared" ref="AE39:AE41" si="109">IF(AC39&gt;=$AC$128,"A",IF(AC39&gt;=$AC$129,"B",IF(AC39&gt;=$AC$130,"C","D")))</f>
        <v>D</v>
      </c>
      <c r="AF39" s="198" t="str">
        <f t="shared" ref="AF39:AF41" si="110">IF(AI39&gt;=3.5,"A",IF(AI39&gt;=2.5,"B",IF(AI39&gt;=1.5,"C","D")))</f>
        <v>C</v>
      </c>
      <c r="AG39" s="204">
        <f t="shared" ref="AG39:AG41" si="111">IF(AB39="A",4.2,IF(AB39="B",2.5,IF(AB39="C",2,1)))</f>
        <v>2</v>
      </c>
      <c r="AH39" s="216">
        <f t="shared" si="101"/>
        <v>1</v>
      </c>
      <c r="AI39" s="210">
        <f t="shared" ref="AI39:AI41" si="112">AVERAGE(AG39:AH39)</f>
        <v>1.5</v>
      </c>
      <c r="AJ39" s="256">
        <f>'2024 Расклад'!BD35</f>
        <v>3.9166666666666665</v>
      </c>
      <c r="AK39" s="144">
        <f t="shared" si="23"/>
        <v>4.04</v>
      </c>
      <c r="AL39" s="60" t="str">
        <f t="shared" ref="AL39" si="113">IF(AJ39&gt;=$AJ$128,"A",IF(AJ39&gt;=$AJ$129,"B",IF(AJ39&gt;=$AJ$130,"C","D")))</f>
        <v>C</v>
      </c>
      <c r="AM39" s="518">
        <f>'2024 Расклад'!BL35</f>
        <v>49</v>
      </c>
      <c r="AN39" s="145">
        <f t="shared" si="24"/>
        <v>57.16</v>
      </c>
      <c r="AO39" s="59" t="str">
        <f t="shared" si="41"/>
        <v>C</v>
      </c>
      <c r="AP39" s="519">
        <f>'2024 Расклад'!BT35</f>
        <v>54</v>
      </c>
      <c r="AQ39" s="260">
        <f t="shared" si="25"/>
        <v>62.01</v>
      </c>
      <c r="AR39" s="60" t="str">
        <f t="shared" si="96"/>
        <v>C</v>
      </c>
      <c r="AS39" s="91" t="str">
        <f t="shared" si="26"/>
        <v>C</v>
      </c>
      <c r="AT39" s="86">
        <f t="shared" si="97"/>
        <v>2</v>
      </c>
      <c r="AU39" s="86">
        <f t="shared" si="98"/>
        <v>2</v>
      </c>
      <c r="AV39" s="86">
        <f t="shared" si="99"/>
        <v>2</v>
      </c>
      <c r="AW39" s="849">
        <f t="shared" si="100"/>
        <v>2</v>
      </c>
      <c r="AX39" s="91" t="str">
        <f t="shared" si="31"/>
        <v>C</v>
      </c>
      <c r="AY39" s="318">
        <f t="shared" si="85"/>
        <v>2</v>
      </c>
      <c r="AZ39" s="316">
        <f t="shared" si="86"/>
        <v>2</v>
      </c>
      <c r="BA39" s="316">
        <f t="shared" ref="BA39" si="114">IF(AS39="A",4.2,IF(AS39="B",2.5,IF(AS39="C",2,1)))</f>
        <v>2</v>
      </c>
      <c r="BB39" s="317">
        <f t="shared" si="35"/>
        <v>2</v>
      </c>
    </row>
    <row r="40" spans="1:54" x14ac:dyDescent="0.25">
      <c r="A40" s="30">
        <v>9</v>
      </c>
      <c r="B40" s="47">
        <v>30440</v>
      </c>
      <c r="C40" s="26" t="s">
        <v>26</v>
      </c>
      <c r="D40" s="55">
        <f>'2024 Расклад'!J36</f>
        <v>3.84</v>
      </c>
      <c r="E40" s="58">
        <f t="shared" si="9"/>
        <v>4.13</v>
      </c>
      <c r="F40" s="172" t="str">
        <f t="shared" si="102"/>
        <v>C</v>
      </c>
      <c r="G40" s="166">
        <f>'2024 Расклад'!P36</f>
        <v>3.5739000000000001</v>
      </c>
      <c r="H40" s="58">
        <f t="shared" si="10"/>
        <v>3.79</v>
      </c>
      <c r="I40" s="59" t="str">
        <f t="shared" si="103"/>
        <v>C</v>
      </c>
      <c r="J40" s="55">
        <f>'2024 Расклад'!V36</f>
        <v>3.7834999999999996</v>
      </c>
      <c r="K40" s="58">
        <f t="shared" si="11"/>
        <v>4.13</v>
      </c>
      <c r="L40" s="60" t="str">
        <f t="shared" si="104"/>
        <v>C</v>
      </c>
      <c r="M40" s="289">
        <f>'2024 Расклад'!AD36</f>
        <v>88.349514563106794</v>
      </c>
      <c r="N40" s="53">
        <f t="shared" si="105"/>
        <v>78.14</v>
      </c>
      <c r="O40" s="59" t="str">
        <f t="shared" si="12"/>
        <v>C</v>
      </c>
      <c r="P40" s="290">
        <f>'2024 Расклад'!AL36</f>
        <v>95.402298850574709</v>
      </c>
      <c r="Q40" s="294">
        <f t="shared" si="106"/>
        <v>96.07</v>
      </c>
      <c r="R40" s="60" t="str">
        <f t="shared" si="13"/>
        <v>B</v>
      </c>
      <c r="S40" s="304" t="str">
        <f t="shared" si="14"/>
        <v>C</v>
      </c>
      <c r="T40" s="66">
        <f t="shared" si="15"/>
        <v>2</v>
      </c>
      <c r="U40" s="66">
        <f t="shared" si="16"/>
        <v>2</v>
      </c>
      <c r="V40" s="66">
        <f t="shared" si="17"/>
        <v>2</v>
      </c>
      <c r="W40" s="66">
        <f t="shared" si="18"/>
        <v>2</v>
      </c>
      <c r="X40" s="66">
        <f t="shared" si="19"/>
        <v>2.5</v>
      </c>
      <c r="Y40" s="79">
        <f t="shared" si="20"/>
        <v>2.1</v>
      </c>
      <c r="Z40" s="82">
        <f>'2024 Расклад'!AR36</f>
        <v>3.4202898550724639</v>
      </c>
      <c r="AA40" s="54">
        <f t="shared" si="107"/>
        <v>3.85</v>
      </c>
      <c r="AB40" s="60" t="str">
        <f t="shared" si="36"/>
        <v>D</v>
      </c>
      <c r="AC40" s="183">
        <f>'2024 Расклад'!AX36</f>
        <v>3.4202898550724639</v>
      </c>
      <c r="AD40" s="54">
        <f t="shared" si="108"/>
        <v>3.76</v>
      </c>
      <c r="AE40" s="59" t="str">
        <f t="shared" si="109"/>
        <v>D</v>
      </c>
      <c r="AF40" s="198" t="str">
        <f t="shared" si="110"/>
        <v>D</v>
      </c>
      <c r="AG40" s="204">
        <f t="shared" si="111"/>
        <v>1</v>
      </c>
      <c r="AH40" s="216">
        <f t="shared" si="101"/>
        <v>1</v>
      </c>
      <c r="AI40" s="210">
        <f t="shared" si="112"/>
        <v>1</v>
      </c>
      <c r="AJ40" s="256">
        <f>'2024 Расклад'!BD36</f>
        <v>3.6842105263157894</v>
      </c>
      <c r="AK40" s="144">
        <f t="shared" si="23"/>
        <v>4.04</v>
      </c>
      <c r="AL40" s="60" t="str">
        <f t="shared" si="7"/>
        <v>C</v>
      </c>
      <c r="AM40" s="516">
        <f>'2024 Расклад'!BL36</f>
        <v>50.1</v>
      </c>
      <c r="AN40" s="145">
        <f t="shared" si="24"/>
        <v>57.16</v>
      </c>
      <c r="AO40" s="59" t="str">
        <f t="shared" si="41"/>
        <v>B</v>
      </c>
      <c r="AP40" s="522">
        <f>'2024 Расклад'!BT36</f>
        <v>61</v>
      </c>
      <c r="AQ40" s="260">
        <f t="shared" si="25"/>
        <v>62.01</v>
      </c>
      <c r="AR40" s="60" t="str">
        <f t="shared" si="96"/>
        <v>B</v>
      </c>
      <c r="AS40" s="91" t="str">
        <f t="shared" si="26"/>
        <v>C</v>
      </c>
      <c r="AT40" s="86">
        <f t="shared" si="97"/>
        <v>2</v>
      </c>
      <c r="AU40" s="86">
        <f t="shared" si="98"/>
        <v>2.5</v>
      </c>
      <c r="AV40" s="86">
        <f t="shared" si="99"/>
        <v>2.5</v>
      </c>
      <c r="AW40" s="849">
        <f t="shared" si="100"/>
        <v>2.3333333333333335</v>
      </c>
      <c r="AX40" s="91" t="str">
        <f t="shared" si="31"/>
        <v>C</v>
      </c>
      <c r="AY40" s="318">
        <f t="shared" si="85"/>
        <v>2</v>
      </c>
      <c r="AZ40" s="316">
        <f t="shared" si="86"/>
        <v>1</v>
      </c>
      <c r="BA40" s="316">
        <f t="shared" si="87"/>
        <v>2</v>
      </c>
      <c r="BB40" s="317">
        <f t="shared" si="35"/>
        <v>1.6666666666666667</v>
      </c>
    </row>
    <row r="41" spans="1:54" x14ac:dyDescent="0.25">
      <c r="A41" s="30">
        <v>10</v>
      </c>
      <c r="B41" s="47">
        <v>30500</v>
      </c>
      <c r="C41" s="26" t="s">
        <v>185</v>
      </c>
      <c r="D41" s="55">
        <f>'2024 Расклад'!J37</f>
        <v>3.54</v>
      </c>
      <c r="E41" s="58">
        <f t="shared" si="9"/>
        <v>4.13</v>
      </c>
      <c r="F41" s="172" t="str">
        <f t="shared" si="102"/>
        <v>C</v>
      </c>
      <c r="G41" s="166">
        <f>'2024 Расклад'!P37</f>
        <v>3.2293000000000003</v>
      </c>
      <c r="H41" s="58">
        <f t="shared" si="10"/>
        <v>3.79</v>
      </c>
      <c r="I41" s="59" t="str">
        <f t="shared" si="103"/>
        <v>D</v>
      </c>
      <c r="J41" s="55">
        <f>'2024 Расклад'!V37</f>
        <v>3.7</v>
      </c>
      <c r="K41" s="58">
        <f t="shared" si="11"/>
        <v>4.13</v>
      </c>
      <c r="L41" s="60" t="str">
        <f t="shared" si="104"/>
        <v>C</v>
      </c>
      <c r="M41" s="289">
        <f>'2024 Расклад'!AD37</f>
        <v>56</v>
      </c>
      <c r="N41" s="53">
        <f t="shared" si="105"/>
        <v>78.14</v>
      </c>
      <c r="O41" s="59" t="str">
        <f t="shared" si="12"/>
        <v>D</v>
      </c>
      <c r="P41" s="290">
        <f>'2024 Расклад'!AL37</f>
        <v>89.361702127659569</v>
      </c>
      <c r="Q41" s="294">
        <f t="shared" si="106"/>
        <v>96.07</v>
      </c>
      <c r="R41" s="60" t="str">
        <f t="shared" si="13"/>
        <v>C</v>
      </c>
      <c r="S41" s="304" t="str">
        <f t="shared" si="14"/>
        <v>C</v>
      </c>
      <c r="T41" s="66">
        <f t="shared" si="15"/>
        <v>2</v>
      </c>
      <c r="U41" s="66">
        <f t="shared" si="16"/>
        <v>1</v>
      </c>
      <c r="V41" s="66">
        <f t="shared" si="17"/>
        <v>2</v>
      </c>
      <c r="W41" s="66">
        <f t="shared" si="18"/>
        <v>1</v>
      </c>
      <c r="X41" s="66">
        <f t="shared" si="19"/>
        <v>2</v>
      </c>
      <c r="Y41" s="79">
        <f t="shared" si="20"/>
        <v>1.6</v>
      </c>
      <c r="Z41" s="82">
        <f>'2024 Расклад'!AR37</f>
        <v>3.6428571428571428</v>
      </c>
      <c r="AA41" s="54">
        <f t="shared" si="107"/>
        <v>3.85</v>
      </c>
      <c r="AB41" s="60" t="str">
        <f t="shared" si="36"/>
        <v>C</v>
      </c>
      <c r="AC41" s="183">
        <f>'2024 Расклад'!AX37</f>
        <v>3.2857142857142856</v>
      </c>
      <c r="AD41" s="54">
        <f t="shared" si="108"/>
        <v>3.76</v>
      </c>
      <c r="AE41" s="59" t="str">
        <f t="shared" si="109"/>
        <v>D</v>
      </c>
      <c r="AF41" s="198" t="str">
        <f t="shared" si="110"/>
        <v>C</v>
      </c>
      <c r="AG41" s="204">
        <f t="shared" si="111"/>
        <v>2</v>
      </c>
      <c r="AH41" s="216">
        <f t="shared" si="101"/>
        <v>1</v>
      </c>
      <c r="AI41" s="210">
        <f t="shared" si="112"/>
        <v>1.5</v>
      </c>
      <c r="AJ41" s="256"/>
      <c r="AK41" s="144">
        <f t="shared" si="23"/>
        <v>4.04</v>
      </c>
      <c r="AL41" s="60"/>
      <c r="AM41" s="263"/>
      <c r="AN41" s="145">
        <f t="shared" si="24"/>
        <v>57.16</v>
      </c>
      <c r="AO41" s="59"/>
      <c r="AP41" s="264"/>
      <c r="AQ41" s="260">
        <f t="shared" si="25"/>
        <v>62.01</v>
      </c>
      <c r="AR41" s="60"/>
      <c r="AS41" s="91"/>
      <c r="AT41" s="86"/>
      <c r="AU41" s="86"/>
      <c r="AV41" s="86"/>
      <c r="AW41" s="849"/>
      <c r="AX41" s="91" t="str">
        <f t="shared" si="31"/>
        <v>C</v>
      </c>
      <c r="AY41" s="318">
        <f t="shared" si="85"/>
        <v>2</v>
      </c>
      <c r="AZ41" s="316">
        <f t="shared" si="86"/>
        <v>2</v>
      </c>
      <c r="BA41" s="316"/>
      <c r="BB41" s="317">
        <f t="shared" si="35"/>
        <v>2</v>
      </c>
    </row>
    <row r="42" spans="1:54" x14ac:dyDescent="0.25">
      <c r="A42" s="30">
        <v>11</v>
      </c>
      <c r="B42" s="47">
        <v>30530</v>
      </c>
      <c r="C42" s="26" t="s">
        <v>186</v>
      </c>
      <c r="D42" s="55">
        <f>'2024 Расклад'!J38</f>
        <v>3.6723000000000003</v>
      </c>
      <c r="E42" s="58">
        <f t="shared" si="9"/>
        <v>4.13</v>
      </c>
      <c r="F42" s="172" t="str">
        <f t="shared" si="102"/>
        <v>C</v>
      </c>
      <c r="G42" s="166">
        <f>'2024 Расклад'!P38</f>
        <v>3.6172999999999997</v>
      </c>
      <c r="H42" s="58">
        <f t="shared" si="10"/>
        <v>3.79</v>
      </c>
      <c r="I42" s="59" t="str">
        <f t="shared" si="103"/>
        <v>C</v>
      </c>
      <c r="J42" s="55">
        <f>'2024 Расклад'!V38</f>
        <v>3.8111000000000002</v>
      </c>
      <c r="K42" s="58">
        <f t="shared" si="11"/>
        <v>4.13</v>
      </c>
      <c r="L42" s="60" t="str">
        <f t="shared" si="104"/>
        <v>C</v>
      </c>
      <c r="M42" s="289">
        <f>'2024 Расклад'!AD38</f>
        <v>72.8</v>
      </c>
      <c r="N42" s="53">
        <f t="shared" si="105"/>
        <v>78.14</v>
      </c>
      <c r="O42" s="59" t="str">
        <f t="shared" si="12"/>
        <v>D</v>
      </c>
      <c r="P42" s="290">
        <f>'2024 Расклад'!AL38</f>
        <v>91.935483870967744</v>
      </c>
      <c r="Q42" s="294">
        <f t="shared" si="106"/>
        <v>96.07</v>
      </c>
      <c r="R42" s="60" t="str">
        <f t="shared" si="13"/>
        <v>B</v>
      </c>
      <c r="S42" s="304" t="str">
        <f t="shared" si="14"/>
        <v>C</v>
      </c>
      <c r="T42" s="66">
        <f t="shared" si="15"/>
        <v>2</v>
      </c>
      <c r="U42" s="66">
        <f t="shared" si="16"/>
        <v>2</v>
      </c>
      <c r="V42" s="66">
        <f t="shared" si="17"/>
        <v>2</v>
      </c>
      <c r="W42" s="66">
        <f t="shared" si="18"/>
        <v>1</v>
      </c>
      <c r="X42" s="66">
        <f t="shared" si="19"/>
        <v>2.5</v>
      </c>
      <c r="Y42" s="79">
        <f t="shared" si="20"/>
        <v>1.9</v>
      </c>
      <c r="Z42" s="82">
        <f>'2024 Расклад'!AR38</f>
        <v>3.6369426751592355</v>
      </c>
      <c r="AA42" s="54">
        <f t="shared" si="107"/>
        <v>3.85</v>
      </c>
      <c r="AB42" s="60" t="str">
        <f t="shared" si="36"/>
        <v>C</v>
      </c>
      <c r="AC42" s="183">
        <f>'2024 Расклад'!AX38</f>
        <v>3.3630573248407645</v>
      </c>
      <c r="AD42" s="54">
        <f t="shared" si="108"/>
        <v>3.76</v>
      </c>
      <c r="AE42" s="59" t="str">
        <f>IF(AC42&gt;=$AC$128,"A",IF(AC42&gt;=$AC$129,"B",IF(AC42&gt;=$AC$130,"C","D")))</f>
        <v>D</v>
      </c>
      <c r="AF42" s="198" t="str">
        <f t="shared" si="21"/>
        <v>C</v>
      </c>
      <c r="AG42" s="204">
        <f t="shared" si="68"/>
        <v>2</v>
      </c>
      <c r="AH42" s="216">
        <f t="shared" ref="AH42" si="115">IF(AE42="A",4.2,IF(AE42="B",2.5,IF(AE42="C",2,1)))</f>
        <v>1</v>
      </c>
      <c r="AI42" s="210">
        <f t="shared" si="22"/>
        <v>1.5</v>
      </c>
      <c r="AJ42" s="256">
        <f>'2024 Расклад'!BD38</f>
        <v>3.7692307692307692</v>
      </c>
      <c r="AK42" s="144">
        <f t="shared" si="23"/>
        <v>4.04</v>
      </c>
      <c r="AL42" s="60" t="str">
        <f t="shared" si="7"/>
        <v>C</v>
      </c>
      <c r="AM42" s="516">
        <f>'2024 Расклад'!BL38</f>
        <v>60.1</v>
      </c>
      <c r="AN42" s="145">
        <f t="shared" si="24"/>
        <v>57.16</v>
      </c>
      <c r="AO42" s="59" t="str">
        <f t="shared" si="41"/>
        <v>B</v>
      </c>
      <c r="AP42" s="522">
        <f>'2024 Расклад'!BT38</f>
        <v>57.5</v>
      </c>
      <c r="AQ42" s="260">
        <f t="shared" si="25"/>
        <v>62.01</v>
      </c>
      <c r="AR42" s="60" t="str">
        <f t="shared" si="96"/>
        <v>B</v>
      </c>
      <c r="AS42" s="91" t="str">
        <f t="shared" si="26"/>
        <v>C</v>
      </c>
      <c r="AT42" s="86">
        <f t="shared" si="27"/>
        <v>2</v>
      </c>
      <c r="AU42" s="86">
        <f t="shared" si="28"/>
        <v>2.5</v>
      </c>
      <c r="AV42" s="86">
        <f t="shared" si="29"/>
        <v>2.5</v>
      </c>
      <c r="AW42" s="849">
        <f t="shared" si="30"/>
        <v>2.3333333333333335</v>
      </c>
      <c r="AX42" s="91" t="str">
        <f t="shared" si="31"/>
        <v>C</v>
      </c>
      <c r="AY42" s="318">
        <f t="shared" si="85"/>
        <v>2</v>
      </c>
      <c r="AZ42" s="316">
        <f t="shared" si="86"/>
        <v>2</v>
      </c>
      <c r="BA42" s="316">
        <f t="shared" si="87"/>
        <v>2</v>
      </c>
      <c r="BB42" s="317">
        <f t="shared" si="35"/>
        <v>2</v>
      </c>
    </row>
    <row r="43" spans="1:54" x14ac:dyDescent="0.25">
      <c r="A43" s="30">
        <v>12</v>
      </c>
      <c r="B43" s="47">
        <v>30640</v>
      </c>
      <c r="C43" s="26" t="s">
        <v>28</v>
      </c>
      <c r="D43" s="55">
        <f>'2024 Расклад'!J39</f>
        <v>3.8812000000000002</v>
      </c>
      <c r="E43" s="58">
        <f t="shared" si="9"/>
        <v>4.13</v>
      </c>
      <c r="F43" s="172" t="str">
        <f t="shared" si="102"/>
        <v>C</v>
      </c>
      <c r="G43" s="166">
        <f>'2024 Расклад'!P39</f>
        <v>3.8511000000000002</v>
      </c>
      <c r="H43" s="58">
        <f t="shared" si="10"/>
        <v>3.79</v>
      </c>
      <c r="I43" s="59" t="str">
        <f t="shared" si="103"/>
        <v>B</v>
      </c>
      <c r="J43" s="55">
        <f>'2024 Расклад'!V39</f>
        <v>3.9697000000000005</v>
      </c>
      <c r="K43" s="58">
        <f t="shared" si="11"/>
        <v>4.13</v>
      </c>
      <c r="L43" s="60" t="str">
        <f t="shared" si="104"/>
        <v>C</v>
      </c>
      <c r="M43" s="289">
        <f>'2024 Расклад'!AD39</f>
        <v>82</v>
      </c>
      <c r="N43" s="53">
        <f t="shared" si="105"/>
        <v>78.14</v>
      </c>
      <c r="O43" s="59" t="str">
        <f t="shared" si="12"/>
        <v>C</v>
      </c>
      <c r="P43" s="290">
        <f>'2024 Расклад'!AL39</f>
        <v>98.901098901098905</v>
      </c>
      <c r="Q43" s="294">
        <f t="shared" si="106"/>
        <v>96.07</v>
      </c>
      <c r="R43" s="60" t="str">
        <f t="shared" si="13"/>
        <v>B</v>
      </c>
      <c r="S43" s="304" t="str">
        <f t="shared" si="14"/>
        <v>C</v>
      </c>
      <c r="T43" s="66">
        <f t="shared" si="15"/>
        <v>2</v>
      </c>
      <c r="U43" s="66">
        <f t="shared" si="16"/>
        <v>2.5</v>
      </c>
      <c r="V43" s="66">
        <f t="shared" si="17"/>
        <v>2</v>
      </c>
      <c r="W43" s="66">
        <f t="shared" si="18"/>
        <v>2</v>
      </c>
      <c r="X43" s="66">
        <f t="shared" si="19"/>
        <v>2.5</v>
      </c>
      <c r="Y43" s="79">
        <f t="shared" si="20"/>
        <v>2.2000000000000002</v>
      </c>
      <c r="Z43" s="82">
        <f>'2024 Расклад'!AR39</f>
        <v>3.9333333333333331</v>
      </c>
      <c r="AA43" s="54">
        <f t="shared" si="107"/>
        <v>3.85</v>
      </c>
      <c r="AB43" s="60" t="str">
        <f t="shared" si="36"/>
        <v>B</v>
      </c>
      <c r="AC43" s="183">
        <f>'2024 Расклад'!AX39</f>
        <v>3.7264150943396226</v>
      </c>
      <c r="AD43" s="54">
        <f t="shared" si="108"/>
        <v>3.76</v>
      </c>
      <c r="AE43" s="59" t="str">
        <f>IF(AC43&gt;=$AC$128,"A",IF(AC43&gt;=$AC$129,"B",IF(AC43&gt;=$AC$130,"C","D")))</f>
        <v>B</v>
      </c>
      <c r="AF43" s="198" t="str">
        <f t="shared" ref="AF43" si="116">IF(AI43&gt;=3.5,"A",IF(AI43&gt;=2.5,"B",IF(AI43&gt;=1.5,"C","D")))</f>
        <v>B</v>
      </c>
      <c r="AG43" s="204">
        <f t="shared" ref="AG43" si="117">IF(AB43="A",4.2,IF(AB43="B",2.5,IF(AB43="C",2,1)))</f>
        <v>2.5</v>
      </c>
      <c r="AH43" s="216">
        <f>IF(AE43="A",4.2,IF(AE43="B",2.5,IF(AE43="C",2,1)))</f>
        <v>2.5</v>
      </c>
      <c r="AI43" s="210">
        <f t="shared" ref="AI43" si="118">AVERAGE(AG43:AH43)</f>
        <v>2.5</v>
      </c>
      <c r="AJ43" s="256">
        <f>'2024 Расклад'!BD39</f>
        <v>4.1111111111111107</v>
      </c>
      <c r="AK43" s="144">
        <f t="shared" si="23"/>
        <v>4.04</v>
      </c>
      <c r="AL43" s="60" t="str">
        <f t="shared" si="7"/>
        <v>B</v>
      </c>
      <c r="AM43" s="518">
        <f>'2024 Расклад'!BL39</f>
        <v>66.099999999999994</v>
      </c>
      <c r="AN43" s="145">
        <f t="shared" si="24"/>
        <v>57.16</v>
      </c>
      <c r="AO43" s="59" t="str">
        <f t="shared" si="41"/>
        <v>B</v>
      </c>
      <c r="AP43" s="519">
        <f>'2024 Расклад'!BT39</f>
        <v>68</v>
      </c>
      <c r="AQ43" s="260">
        <f t="shared" si="25"/>
        <v>62.01</v>
      </c>
      <c r="AR43" s="60" t="str">
        <f t="shared" si="96"/>
        <v>B</v>
      </c>
      <c r="AS43" s="91" t="str">
        <f t="shared" si="26"/>
        <v>B</v>
      </c>
      <c r="AT43" s="86">
        <f t="shared" si="27"/>
        <v>2.5</v>
      </c>
      <c r="AU43" s="86">
        <f t="shared" si="28"/>
        <v>2.5</v>
      </c>
      <c r="AV43" s="86">
        <f t="shared" si="29"/>
        <v>2.5</v>
      </c>
      <c r="AW43" s="849">
        <f t="shared" si="30"/>
        <v>2.5</v>
      </c>
      <c r="AX43" s="91" t="str">
        <f t="shared" si="31"/>
        <v>B</v>
      </c>
      <c r="AY43" s="318">
        <f t="shared" si="85"/>
        <v>2</v>
      </c>
      <c r="AZ43" s="316">
        <f t="shared" si="86"/>
        <v>2.5</v>
      </c>
      <c r="BA43" s="316">
        <f t="shared" si="87"/>
        <v>2.5</v>
      </c>
      <c r="BB43" s="317">
        <f t="shared" si="35"/>
        <v>2.3333333333333335</v>
      </c>
    </row>
    <row r="44" spans="1:54" x14ac:dyDescent="0.25">
      <c r="A44" s="30">
        <v>13</v>
      </c>
      <c r="B44" s="47">
        <v>30650</v>
      </c>
      <c r="C44" s="26" t="s">
        <v>187</v>
      </c>
      <c r="D44" s="55">
        <f>'2024 Расклад'!J40</f>
        <v>3.8149000000000002</v>
      </c>
      <c r="E44" s="58">
        <f t="shared" si="9"/>
        <v>4.13</v>
      </c>
      <c r="F44" s="172" t="str">
        <f t="shared" si="102"/>
        <v>C</v>
      </c>
      <c r="G44" s="166">
        <f>'2024 Расклад'!P40</f>
        <v>3.5132999999999996</v>
      </c>
      <c r="H44" s="58">
        <f t="shared" si="10"/>
        <v>3.79</v>
      </c>
      <c r="I44" s="59" t="str">
        <f t="shared" si="103"/>
        <v>C</v>
      </c>
      <c r="J44" s="55">
        <f>'2024 Расклад'!V40</f>
        <v>3.7872000000000003</v>
      </c>
      <c r="K44" s="58">
        <f t="shared" si="11"/>
        <v>4.13</v>
      </c>
      <c r="L44" s="60" t="str">
        <f t="shared" si="104"/>
        <v>C</v>
      </c>
      <c r="M44" s="289">
        <f>'2024 Расклад'!AD40</f>
        <v>95.49549549549549</v>
      </c>
      <c r="N44" s="53">
        <f t="shared" si="105"/>
        <v>78.14</v>
      </c>
      <c r="O44" s="59" t="str">
        <f t="shared" si="12"/>
        <v>B</v>
      </c>
      <c r="P44" s="290">
        <f>'2024 Расклад'!AL40</f>
        <v>100</v>
      </c>
      <c r="Q44" s="294">
        <f t="shared" si="106"/>
        <v>96.07</v>
      </c>
      <c r="R44" s="60" t="str">
        <f t="shared" si="13"/>
        <v>A</v>
      </c>
      <c r="S44" s="304" t="str">
        <f t="shared" si="14"/>
        <v>B</v>
      </c>
      <c r="T44" s="66">
        <f t="shared" si="15"/>
        <v>2</v>
      </c>
      <c r="U44" s="66">
        <f t="shared" si="16"/>
        <v>2</v>
      </c>
      <c r="V44" s="66">
        <f t="shared" si="17"/>
        <v>2</v>
      </c>
      <c r="W44" s="66">
        <f t="shared" si="18"/>
        <v>2.5</v>
      </c>
      <c r="X44" s="66">
        <f t="shared" si="19"/>
        <v>4.2</v>
      </c>
      <c r="Y44" s="79">
        <f t="shared" si="20"/>
        <v>2.54</v>
      </c>
      <c r="Z44" s="82">
        <f>'2024 Расклад'!AR40</f>
        <v>3.5</v>
      </c>
      <c r="AA44" s="54">
        <f t="shared" si="107"/>
        <v>3.85</v>
      </c>
      <c r="AB44" s="60" t="str">
        <f t="shared" si="36"/>
        <v>C</v>
      </c>
      <c r="AC44" s="183">
        <f>'2024 Расклад'!AX40</f>
        <v>3.3301886792452828</v>
      </c>
      <c r="AD44" s="54">
        <f t="shared" si="108"/>
        <v>3.76</v>
      </c>
      <c r="AE44" s="59" t="str">
        <f>IF(AC44&gt;=$AC$128,"A",IF(AC44&gt;=$AC$129,"B",IF(AC44&gt;=$AC$130,"C","D")))</f>
        <v>D</v>
      </c>
      <c r="AF44" s="198" t="str">
        <f t="shared" si="21"/>
        <v>C</v>
      </c>
      <c r="AG44" s="204">
        <f t="shared" si="68"/>
        <v>2</v>
      </c>
      <c r="AH44" s="216">
        <f t="shared" ref="AH44:AH46" si="119">IF(AE44="A",4.2,IF(AE44="B",2.5,IF(AE44="C",2,1)))</f>
        <v>1</v>
      </c>
      <c r="AI44" s="210">
        <f t="shared" si="22"/>
        <v>1.5</v>
      </c>
      <c r="AJ44" s="256">
        <f>'2024 Расклад'!BD40</f>
        <v>3.6</v>
      </c>
      <c r="AK44" s="144">
        <f t="shared" si="23"/>
        <v>4.04</v>
      </c>
      <c r="AL44" s="60" t="str">
        <f t="shared" si="7"/>
        <v>C</v>
      </c>
      <c r="AM44" s="263">
        <f>'2024 Расклад'!BL40</f>
        <v>43</v>
      </c>
      <c r="AN44" s="145">
        <f t="shared" si="24"/>
        <v>57.16</v>
      </c>
      <c r="AO44" s="59" t="str">
        <f t="shared" si="41"/>
        <v>C</v>
      </c>
      <c r="AP44" s="264">
        <f>'2024 Расклад'!BT40</f>
        <v>49.3</v>
      </c>
      <c r="AQ44" s="260">
        <f t="shared" si="25"/>
        <v>62.01</v>
      </c>
      <c r="AR44" s="60" t="str">
        <f t="shared" si="96"/>
        <v>C</v>
      </c>
      <c r="AS44" s="91" t="str">
        <f t="shared" si="26"/>
        <v>C</v>
      </c>
      <c r="AT44" s="86">
        <f t="shared" ref="AT44:AT45" si="120">IF(AL44="A",4.2,IF(AL44="B",2.5,IF(AL44="C",2,1)))</f>
        <v>2</v>
      </c>
      <c r="AU44" s="86">
        <f t="shared" ref="AU44:AU45" si="121">IF(AO44="A",4.2,IF(AO44="B",2.5,IF(AO44="C",2,1)))</f>
        <v>2</v>
      </c>
      <c r="AV44" s="86">
        <f t="shared" ref="AV44:AV45" si="122">IF(AR44="A",4.2,IF(AR44="B",2.5,IF(AR44="C",2,1)))</f>
        <v>2</v>
      </c>
      <c r="AW44" s="849">
        <f t="shared" ref="AW44:AW45" si="123">AVERAGE(AT44:AV44)</f>
        <v>2</v>
      </c>
      <c r="AX44" s="91" t="str">
        <f t="shared" si="31"/>
        <v>C</v>
      </c>
      <c r="AY44" s="318">
        <f t="shared" si="85"/>
        <v>2.5</v>
      </c>
      <c r="AZ44" s="316">
        <f t="shared" si="86"/>
        <v>2</v>
      </c>
      <c r="BA44" s="316">
        <f t="shared" si="87"/>
        <v>2</v>
      </c>
      <c r="BB44" s="317">
        <f t="shared" si="35"/>
        <v>2.1666666666666665</v>
      </c>
    </row>
    <row r="45" spans="1:54" x14ac:dyDescent="0.25">
      <c r="A45" s="30">
        <v>14</v>
      </c>
      <c r="B45" s="46">
        <v>30790</v>
      </c>
      <c r="C45" s="16" t="s">
        <v>29</v>
      </c>
      <c r="D45" s="55">
        <f>'2024 Расклад'!J41</f>
        <v>3.9371000000000005</v>
      </c>
      <c r="E45" s="58">
        <f t="shared" si="9"/>
        <v>4.13</v>
      </c>
      <c r="F45" s="172" t="str">
        <f t="shared" si="102"/>
        <v>C</v>
      </c>
      <c r="G45" s="166">
        <f>'2024 Расклад'!P41</f>
        <v>3.4936999999999996</v>
      </c>
      <c r="H45" s="58">
        <f t="shared" si="10"/>
        <v>3.79</v>
      </c>
      <c r="I45" s="59" t="str">
        <f t="shared" si="103"/>
        <v>D</v>
      </c>
      <c r="J45" s="55">
        <f>'2024 Расклад'!V41</f>
        <v>3.5636999999999999</v>
      </c>
      <c r="K45" s="58">
        <f t="shared" si="11"/>
        <v>4.13</v>
      </c>
      <c r="L45" s="60" t="str">
        <f t="shared" si="104"/>
        <v>C</v>
      </c>
      <c r="M45" s="289">
        <f>'2024 Расклад'!AD41</f>
        <v>85.714285714285708</v>
      </c>
      <c r="N45" s="53">
        <f t="shared" si="105"/>
        <v>78.14</v>
      </c>
      <c r="O45" s="59" t="str">
        <f t="shared" si="12"/>
        <v>C</v>
      </c>
      <c r="P45" s="290">
        <f>'2024 Расклад'!AL41</f>
        <v>95.522388059701498</v>
      </c>
      <c r="Q45" s="294">
        <f t="shared" si="106"/>
        <v>96.07</v>
      </c>
      <c r="R45" s="60" t="str">
        <f t="shared" si="13"/>
        <v>B</v>
      </c>
      <c r="S45" s="304" t="str">
        <f t="shared" si="14"/>
        <v>C</v>
      </c>
      <c r="T45" s="66">
        <f t="shared" si="15"/>
        <v>2</v>
      </c>
      <c r="U45" s="66">
        <f t="shared" si="16"/>
        <v>1</v>
      </c>
      <c r="V45" s="66">
        <f t="shared" si="17"/>
        <v>2</v>
      </c>
      <c r="W45" s="66">
        <f t="shared" si="18"/>
        <v>2</v>
      </c>
      <c r="X45" s="66">
        <f t="shared" si="19"/>
        <v>2.5</v>
      </c>
      <c r="Y45" s="79">
        <f t="shared" si="20"/>
        <v>1.9</v>
      </c>
      <c r="Z45" s="82">
        <f>'2024 Расклад'!AR41</f>
        <v>3.7358490566037736</v>
      </c>
      <c r="AA45" s="54">
        <f t="shared" si="107"/>
        <v>3.85</v>
      </c>
      <c r="AB45" s="60" t="str">
        <f t="shared" si="36"/>
        <v>C</v>
      </c>
      <c r="AC45" s="183">
        <f>'2024 Расклад'!AX41</f>
        <v>3.358490566037736</v>
      </c>
      <c r="AD45" s="54">
        <f t="shared" si="108"/>
        <v>3.76</v>
      </c>
      <c r="AE45" s="59" t="str">
        <f t="shared" ref="AE45:AE46" si="124">IF(AC45&gt;=$AC$128,"A",IF(AC45&gt;=$AC$129,"B",IF(AC45&gt;=$AC$130,"C","D")))</f>
        <v>D</v>
      </c>
      <c r="AF45" s="198" t="str">
        <f t="shared" ref="AF45:AF46" si="125">IF(AI45&gt;=3.5,"A",IF(AI45&gt;=2.5,"B",IF(AI45&gt;=1.5,"C","D")))</f>
        <v>C</v>
      </c>
      <c r="AG45" s="204">
        <f t="shared" ref="AG45:AG46" si="126">IF(AB45="A",4.2,IF(AB45="B",2.5,IF(AB45="C",2,1)))</f>
        <v>2</v>
      </c>
      <c r="AH45" s="216">
        <f t="shared" si="119"/>
        <v>1</v>
      </c>
      <c r="AI45" s="210">
        <f t="shared" ref="AI45:AI46" si="127">AVERAGE(AG45:AH45)</f>
        <v>1.5</v>
      </c>
      <c r="AJ45" s="256">
        <f>'2024 Расклад'!BD41</f>
        <v>3.5</v>
      </c>
      <c r="AK45" s="144">
        <f t="shared" si="23"/>
        <v>4.04</v>
      </c>
      <c r="AL45" s="60" t="str">
        <f t="shared" si="7"/>
        <v>C</v>
      </c>
      <c r="AM45" s="263">
        <f>'2024 Расклад'!BL41</f>
        <v>52.4</v>
      </c>
      <c r="AN45" s="145">
        <f t="shared" si="24"/>
        <v>57.16</v>
      </c>
      <c r="AO45" s="59" t="str">
        <f t="shared" si="41"/>
        <v>B</v>
      </c>
      <c r="AP45" s="264">
        <f>'2024 Расклад'!BT41</f>
        <v>49.4</v>
      </c>
      <c r="AQ45" s="260">
        <f t="shared" si="25"/>
        <v>62.01</v>
      </c>
      <c r="AR45" s="60" t="str">
        <f t="shared" si="96"/>
        <v>C</v>
      </c>
      <c r="AS45" s="91" t="str">
        <f t="shared" si="26"/>
        <v>C</v>
      </c>
      <c r="AT45" s="86">
        <f t="shared" si="120"/>
        <v>2</v>
      </c>
      <c r="AU45" s="86">
        <f t="shared" si="121"/>
        <v>2.5</v>
      </c>
      <c r="AV45" s="86">
        <f t="shared" si="122"/>
        <v>2</v>
      </c>
      <c r="AW45" s="849">
        <f t="shared" si="123"/>
        <v>2.1666666666666665</v>
      </c>
      <c r="AX45" s="91" t="str">
        <f t="shared" si="31"/>
        <v>C</v>
      </c>
      <c r="AY45" s="318">
        <f t="shared" si="85"/>
        <v>2</v>
      </c>
      <c r="AZ45" s="316">
        <f t="shared" si="86"/>
        <v>2</v>
      </c>
      <c r="BA45" s="316">
        <f t="shared" si="87"/>
        <v>2</v>
      </c>
      <c r="BB45" s="317">
        <f t="shared" si="35"/>
        <v>2</v>
      </c>
    </row>
    <row r="46" spans="1:54" x14ac:dyDescent="0.25">
      <c r="A46" s="30">
        <v>15</v>
      </c>
      <c r="B46" s="47">
        <v>30890</v>
      </c>
      <c r="C46" s="26" t="s">
        <v>188</v>
      </c>
      <c r="D46" s="55">
        <f>'2024 Расклад'!J42</f>
        <v>4.0708000000000002</v>
      </c>
      <c r="E46" s="58">
        <f t="shared" si="9"/>
        <v>4.13</v>
      </c>
      <c r="F46" s="172" t="str">
        <f t="shared" si="102"/>
        <v>C</v>
      </c>
      <c r="G46" s="166">
        <f>'2024 Расклад'!P42</f>
        <v>3.6858</v>
      </c>
      <c r="H46" s="58">
        <f t="shared" si="10"/>
        <v>3.79</v>
      </c>
      <c r="I46" s="59" t="str">
        <f t="shared" si="103"/>
        <v>C</v>
      </c>
      <c r="J46" s="55">
        <f>'2024 Расклад'!V42</f>
        <v>3.9692000000000003</v>
      </c>
      <c r="K46" s="58">
        <f t="shared" si="11"/>
        <v>4.13</v>
      </c>
      <c r="L46" s="60" t="str">
        <f t="shared" si="104"/>
        <v>C</v>
      </c>
      <c r="M46" s="289">
        <f>'2024 Расклад'!AD42</f>
        <v>69.444444444444443</v>
      </c>
      <c r="N46" s="53">
        <f t="shared" si="105"/>
        <v>78.14</v>
      </c>
      <c r="O46" s="59" t="str">
        <f t="shared" si="12"/>
        <v>D</v>
      </c>
      <c r="P46" s="290">
        <f>'2024 Расклад'!AL42</f>
        <v>96.226415094339629</v>
      </c>
      <c r="Q46" s="294">
        <f t="shared" si="106"/>
        <v>96.07</v>
      </c>
      <c r="R46" s="60" t="str">
        <f t="shared" si="13"/>
        <v>B</v>
      </c>
      <c r="S46" s="304" t="str">
        <f t="shared" si="14"/>
        <v>C</v>
      </c>
      <c r="T46" s="66">
        <f t="shared" si="15"/>
        <v>2</v>
      </c>
      <c r="U46" s="66">
        <f t="shared" si="16"/>
        <v>2</v>
      </c>
      <c r="V46" s="66">
        <f t="shared" si="17"/>
        <v>2</v>
      </c>
      <c r="W46" s="66">
        <f t="shared" si="18"/>
        <v>1</v>
      </c>
      <c r="X46" s="66">
        <f t="shared" si="19"/>
        <v>2.5</v>
      </c>
      <c r="Y46" s="79">
        <f t="shared" si="20"/>
        <v>1.9</v>
      </c>
      <c r="Z46" s="82">
        <f>'2024 Расклад'!AR42</f>
        <v>3.6184210526315788</v>
      </c>
      <c r="AA46" s="54">
        <f t="shared" si="107"/>
        <v>3.85</v>
      </c>
      <c r="AB46" s="60" t="str">
        <f t="shared" si="36"/>
        <v>C</v>
      </c>
      <c r="AC46" s="183">
        <f>'2024 Расклад'!AX42</f>
        <v>3.5657894736842106</v>
      </c>
      <c r="AD46" s="54">
        <f t="shared" si="108"/>
        <v>3.76</v>
      </c>
      <c r="AE46" s="59" t="str">
        <f t="shared" si="124"/>
        <v>C</v>
      </c>
      <c r="AF46" s="198" t="str">
        <f t="shared" si="125"/>
        <v>C</v>
      </c>
      <c r="AG46" s="204">
        <f t="shared" si="126"/>
        <v>2</v>
      </c>
      <c r="AH46" s="216">
        <f t="shared" si="119"/>
        <v>2</v>
      </c>
      <c r="AI46" s="210">
        <f t="shared" si="127"/>
        <v>2</v>
      </c>
      <c r="AJ46" s="256">
        <f>'2024 Расклад'!BD42</f>
        <v>3.75</v>
      </c>
      <c r="AK46" s="144">
        <f t="shared" si="23"/>
        <v>4.04</v>
      </c>
      <c r="AL46" s="60" t="str">
        <f t="shared" si="7"/>
        <v>C</v>
      </c>
      <c r="AM46" s="516">
        <f>'2024 Расклад'!BL42</f>
        <v>59.7</v>
      </c>
      <c r="AN46" s="145">
        <f t="shared" si="24"/>
        <v>57.16</v>
      </c>
      <c r="AO46" s="59" t="str">
        <f t="shared" si="41"/>
        <v>B</v>
      </c>
      <c r="AP46" s="522">
        <f>'2024 Расклад'!BT42</f>
        <v>51.5</v>
      </c>
      <c r="AQ46" s="260">
        <f t="shared" si="25"/>
        <v>62.01</v>
      </c>
      <c r="AR46" s="60" t="str">
        <f t="shared" ref="AR46:AR62" si="128">IF(AP46&gt;=$AP$128,"A",IF(AP46&gt;=$AP$129,"B",IF(AP46&gt;=$AP$130,"C","D")))</f>
        <v>C</v>
      </c>
      <c r="AS46" s="91" t="str">
        <f t="shared" si="26"/>
        <v>C</v>
      </c>
      <c r="AT46" s="86">
        <f t="shared" si="27"/>
        <v>2</v>
      </c>
      <c r="AU46" s="86">
        <f t="shared" si="28"/>
        <v>2.5</v>
      </c>
      <c r="AV46" s="86">
        <f t="shared" si="29"/>
        <v>2</v>
      </c>
      <c r="AW46" s="849">
        <f t="shared" si="30"/>
        <v>2.1666666666666665</v>
      </c>
      <c r="AX46" s="91" t="str">
        <f t="shared" si="31"/>
        <v>C</v>
      </c>
      <c r="AY46" s="318">
        <f t="shared" si="85"/>
        <v>2</v>
      </c>
      <c r="AZ46" s="316">
        <f t="shared" si="86"/>
        <v>2</v>
      </c>
      <c r="BA46" s="316">
        <f t="shared" si="87"/>
        <v>2</v>
      </c>
      <c r="BB46" s="317">
        <f t="shared" si="35"/>
        <v>2</v>
      </c>
    </row>
    <row r="47" spans="1:54" x14ac:dyDescent="0.25">
      <c r="A47" s="30">
        <v>16</v>
      </c>
      <c r="B47" s="47">
        <v>30940</v>
      </c>
      <c r="C47" s="26" t="s">
        <v>30</v>
      </c>
      <c r="D47" s="55">
        <f>'2024 Расклад'!J43</f>
        <v>4.0410000000000004</v>
      </c>
      <c r="E47" s="58">
        <f t="shared" si="9"/>
        <v>4.13</v>
      </c>
      <c r="F47" s="172" t="str">
        <f t="shared" si="102"/>
        <v>C</v>
      </c>
      <c r="G47" s="166">
        <f>'2024 Расклад'!P43</f>
        <v>3.7086000000000001</v>
      </c>
      <c r="H47" s="58">
        <f t="shared" si="10"/>
        <v>3.79</v>
      </c>
      <c r="I47" s="59" t="str">
        <f t="shared" si="103"/>
        <v>C</v>
      </c>
      <c r="J47" s="55">
        <f>'2024 Расклад'!V43</f>
        <v>4.1040000000000001</v>
      </c>
      <c r="K47" s="58">
        <f t="shared" si="11"/>
        <v>4.13</v>
      </c>
      <c r="L47" s="60" t="str">
        <f t="shared" si="104"/>
        <v>B</v>
      </c>
      <c r="M47" s="289">
        <f>'2024 Расклад'!AD43</f>
        <v>79.838709677419359</v>
      </c>
      <c r="N47" s="53">
        <f t="shared" si="105"/>
        <v>78.14</v>
      </c>
      <c r="O47" s="59" t="str">
        <f t="shared" si="12"/>
        <v>C</v>
      </c>
      <c r="P47" s="290">
        <f>'2024 Расклад'!AL43</f>
        <v>98.319327731092443</v>
      </c>
      <c r="Q47" s="294">
        <f t="shared" si="106"/>
        <v>96.07</v>
      </c>
      <c r="R47" s="60" t="str">
        <f t="shared" si="13"/>
        <v>B</v>
      </c>
      <c r="S47" s="304" t="str">
        <f t="shared" si="14"/>
        <v>C</v>
      </c>
      <c r="T47" s="66">
        <f t="shared" si="15"/>
        <v>2</v>
      </c>
      <c r="U47" s="66">
        <f t="shared" si="16"/>
        <v>2</v>
      </c>
      <c r="V47" s="66">
        <f t="shared" si="17"/>
        <v>2.5</v>
      </c>
      <c r="W47" s="66">
        <f t="shared" si="18"/>
        <v>2</v>
      </c>
      <c r="X47" s="66">
        <f t="shared" si="19"/>
        <v>2.5</v>
      </c>
      <c r="Y47" s="79">
        <f t="shared" si="20"/>
        <v>2.2000000000000002</v>
      </c>
      <c r="Z47" s="82">
        <f>'2024 Расклад'!AR43</f>
        <v>3.7941176470588234</v>
      </c>
      <c r="AA47" s="54">
        <f t="shared" si="107"/>
        <v>3.85</v>
      </c>
      <c r="AB47" s="60" t="str">
        <f t="shared" si="36"/>
        <v>C</v>
      </c>
      <c r="AC47" s="183">
        <f>'2024 Расклад'!AX43</f>
        <v>3.5294117647058822</v>
      </c>
      <c r="AD47" s="54">
        <f t="shared" si="108"/>
        <v>3.76</v>
      </c>
      <c r="AE47" s="59" t="str">
        <f t="shared" ref="AE47:AE55" si="129">IF(AC47&gt;=$AC$128,"A",IF(AC47&gt;=$AC$129,"B",IF(AC47&gt;=$AC$130,"C","D")))</f>
        <v>C</v>
      </c>
      <c r="AF47" s="198" t="str">
        <f t="shared" si="21"/>
        <v>C</v>
      </c>
      <c r="AG47" s="204">
        <f t="shared" si="68"/>
        <v>2</v>
      </c>
      <c r="AH47" s="216">
        <f t="shared" ref="AH47" si="130">IF(AE47="A",4.2,IF(AE47="B",2.5,IF(AE47="C",2,1)))</f>
        <v>2</v>
      </c>
      <c r="AI47" s="210">
        <f t="shared" si="22"/>
        <v>2</v>
      </c>
      <c r="AJ47" s="256">
        <f>'2024 Расклад'!BD43</f>
        <v>3.9</v>
      </c>
      <c r="AK47" s="144">
        <f t="shared" si="23"/>
        <v>4.04</v>
      </c>
      <c r="AL47" s="60" t="str">
        <f t="shared" si="7"/>
        <v>C</v>
      </c>
      <c r="AM47" s="516">
        <f>'2024 Расклад'!BL43</f>
        <v>54.6</v>
      </c>
      <c r="AN47" s="145">
        <f t="shared" si="24"/>
        <v>57.16</v>
      </c>
      <c r="AO47" s="59" t="str">
        <f t="shared" si="41"/>
        <v>B</v>
      </c>
      <c r="AP47" s="522">
        <f>'2024 Расклад'!BT43</f>
        <v>63.4</v>
      </c>
      <c r="AQ47" s="260">
        <f t="shared" si="25"/>
        <v>62.01</v>
      </c>
      <c r="AR47" s="60" t="str">
        <f t="shared" si="128"/>
        <v>B</v>
      </c>
      <c r="AS47" s="91" t="str">
        <f t="shared" si="26"/>
        <v>C</v>
      </c>
      <c r="AT47" s="86">
        <f t="shared" si="27"/>
        <v>2</v>
      </c>
      <c r="AU47" s="86">
        <f t="shared" si="28"/>
        <v>2.5</v>
      </c>
      <c r="AV47" s="86">
        <f t="shared" si="29"/>
        <v>2.5</v>
      </c>
      <c r="AW47" s="849">
        <f t="shared" si="30"/>
        <v>2.3333333333333335</v>
      </c>
      <c r="AX47" s="91" t="str">
        <f t="shared" si="31"/>
        <v>C</v>
      </c>
      <c r="AY47" s="318">
        <f t="shared" si="85"/>
        <v>2</v>
      </c>
      <c r="AZ47" s="316">
        <f t="shared" si="86"/>
        <v>2</v>
      </c>
      <c r="BA47" s="316">
        <f t="shared" si="87"/>
        <v>2</v>
      </c>
      <c r="BB47" s="317">
        <f t="shared" si="35"/>
        <v>2</v>
      </c>
    </row>
    <row r="48" spans="1:54" ht="15.75" thickBot="1" x14ac:dyDescent="0.3">
      <c r="A48" s="30">
        <v>17</v>
      </c>
      <c r="B48" s="44">
        <v>31480</v>
      </c>
      <c r="C48" s="41" t="s">
        <v>32</v>
      </c>
      <c r="D48" s="78">
        <f>'2024 Расклад'!J44</f>
        <v>4.0079999999999991</v>
      </c>
      <c r="E48" s="151">
        <f t="shared" si="9"/>
        <v>4.13</v>
      </c>
      <c r="F48" s="173" t="str">
        <f t="shared" si="102"/>
        <v>C</v>
      </c>
      <c r="G48" s="167">
        <f>'2024 Расклад'!P44</f>
        <v>3.7777999999999996</v>
      </c>
      <c r="H48" s="151">
        <f t="shared" si="10"/>
        <v>3.79</v>
      </c>
      <c r="I48" s="61" t="str">
        <f t="shared" si="103"/>
        <v>B</v>
      </c>
      <c r="J48" s="78">
        <f>'2024 Расклад'!V44</f>
        <v>3.9603000000000002</v>
      </c>
      <c r="K48" s="151">
        <f t="shared" si="11"/>
        <v>4.13</v>
      </c>
      <c r="L48" s="62" t="str">
        <f t="shared" si="104"/>
        <v>C</v>
      </c>
      <c r="M48" s="298">
        <f>'2024 Расклад'!AD44</f>
        <v>88.392857142857139</v>
      </c>
      <c r="N48" s="152">
        <f t="shared" si="105"/>
        <v>78.14</v>
      </c>
      <c r="O48" s="61" t="str">
        <f t="shared" si="12"/>
        <v>C</v>
      </c>
      <c r="P48" s="811">
        <f>'2024 Расклад'!AL44</f>
        <v>100</v>
      </c>
      <c r="Q48" s="299">
        <f t="shared" si="106"/>
        <v>96.07</v>
      </c>
      <c r="R48" s="62" t="str">
        <f t="shared" si="13"/>
        <v>A</v>
      </c>
      <c r="S48" s="305" t="str">
        <f t="shared" si="14"/>
        <v>B</v>
      </c>
      <c r="T48" s="86">
        <f t="shared" si="15"/>
        <v>2</v>
      </c>
      <c r="U48" s="86">
        <f t="shared" si="16"/>
        <v>2.5</v>
      </c>
      <c r="V48" s="86">
        <f t="shared" si="17"/>
        <v>2</v>
      </c>
      <c r="W48" s="86">
        <f t="shared" si="18"/>
        <v>2</v>
      </c>
      <c r="X48" s="86">
        <f t="shared" si="19"/>
        <v>4.2</v>
      </c>
      <c r="Y48" s="87">
        <f t="shared" si="20"/>
        <v>2.54</v>
      </c>
      <c r="Z48" s="156">
        <f>'2024 Расклад'!AR44</f>
        <v>3.7448979591836733</v>
      </c>
      <c r="AA48" s="153">
        <f t="shared" si="107"/>
        <v>3.85</v>
      </c>
      <c r="AB48" s="62" t="str">
        <f t="shared" si="36"/>
        <v>C</v>
      </c>
      <c r="AC48" s="184">
        <f>'2024 Расклад'!AX44</f>
        <v>3.4591836734693877</v>
      </c>
      <c r="AD48" s="153">
        <f t="shared" si="108"/>
        <v>3.76</v>
      </c>
      <c r="AE48" s="61" t="str">
        <f t="shared" si="129"/>
        <v>D</v>
      </c>
      <c r="AF48" s="201" t="str">
        <f t="shared" ref="AF48" si="131">IF(AI48&gt;=3.5,"A",IF(AI48&gt;=2.5,"B",IF(AI48&gt;=1.5,"C","D")))</f>
        <v>C</v>
      </c>
      <c r="AG48" s="207">
        <f t="shared" ref="AG48" si="132">IF(AB48="A",4.2,IF(AB48="B",2.5,IF(AB48="C",2,1)))</f>
        <v>2</v>
      </c>
      <c r="AH48" s="219">
        <f>IF(AE48="A",4.2,IF(AE48="B",2.5,IF(AE48="C",2,1)))</f>
        <v>1</v>
      </c>
      <c r="AI48" s="213">
        <f t="shared" ref="AI48" si="133">AVERAGE(AG48:AH48)</f>
        <v>1.5</v>
      </c>
      <c r="AJ48" s="261">
        <f>'2024 Расклад'!BD44</f>
        <v>3.5714285714285716</v>
      </c>
      <c r="AK48" s="154">
        <f t="shared" si="23"/>
        <v>4.04</v>
      </c>
      <c r="AL48" s="62" t="str">
        <f t="shared" si="7"/>
        <v>C</v>
      </c>
      <c r="AM48" s="516">
        <f>'2024 Расклад'!BL44</f>
        <v>48</v>
      </c>
      <c r="AN48" s="155">
        <f t="shared" si="24"/>
        <v>57.16</v>
      </c>
      <c r="AO48" s="61" t="str">
        <f t="shared" si="41"/>
        <v>C</v>
      </c>
      <c r="AP48" s="517">
        <f>'2024 Расклад'!BT44</f>
        <v>49.9</v>
      </c>
      <c r="AQ48" s="268">
        <f t="shared" si="25"/>
        <v>62.01</v>
      </c>
      <c r="AR48" s="64" t="str">
        <f t="shared" si="128"/>
        <v>C</v>
      </c>
      <c r="AS48" s="157" t="str">
        <f t="shared" si="26"/>
        <v>C</v>
      </c>
      <c r="AT48" s="86">
        <f t="shared" si="27"/>
        <v>2</v>
      </c>
      <c r="AU48" s="86">
        <f t="shared" si="28"/>
        <v>2</v>
      </c>
      <c r="AV48" s="86">
        <f t="shared" si="29"/>
        <v>2</v>
      </c>
      <c r="AW48" s="849">
        <f t="shared" si="30"/>
        <v>2</v>
      </c>
      <c r="AX48" s="157" t="str">
        <f t="shared" si="31"/>
        <v>C</v>
      </c>
      <c r="AY48" s="814">
        <f t="shared" si="85"/>
        <v>2.5</v>
      </c>
      <c r="AZ48" s="815">
        <f t="shared" si="86"/>
        <v>2</v>
      </c>
      <c r="BA48" s="815">
        <f t="shared" si="87"/>
        <v>2</v>
      </c>
      <c r="BB48" s="816">
        <f t="shared" si="35"/>
        <v>2.1666666666666665</v>
      </c>
    </row>
    <row r="49" spans="1:54" ht="15.75" thickBot="1" x14ac:dyDescent="0.3">
      <c r="A49" s="39"/>
      <c r="B49" s="45"/>
      <c r="C49" s="40" t="s">
        <v>81</v>
      </c>
      <c r="D49" s="71">
        <f>AVERAGE(D50:D69)</f>
        <v>4.1199950000000003</v>
      </c>
      <c r="E49" s="69">
        <f t="shared" si="9"/>
        <v>4.13</v>
      </c>
      <c r="F49" s="170" t="str">
        <f t="shared" si="102"/>
        <v>B</v>
      </c>
      <c r="G49" s="165">
        <f>AVERAGE(G50:G69)</f>
        <v>3.7420250000000004</v>
      </c>
      <c r="H49" s="69">
        <f t="shared" si="10"/>
        <v>3.79</v>
      </c>
      <c r="I49" s="67" t="str">
        <f t="shared" si="103"/>
        <v>C</v>
      </c>
      <c r="J49" s="71">
        <f>AVERAGE(J50:J69)</f>
        <v>4.0712099999999989</v>
      </c>
      <c r="K49" s="69">
        <f t="shared" si="11"/>
        <v>4.13</v>
      </c>
      <c r="L49" s="68" t="str">
        <f t="shared" si="104"/>
        <v>C</v>
      </c>
      <c r="M49" s="165">
        <f>AVERAGE(M50:M69)</f>
        <v>76.880498297431743</v>
      </c>
      <c r="N49" s="653">
        <f t="shared" si="105"/>
        <v>78.14</v>
      </c>
      <c r="O49" s="67" t="str">
        <f t="shared" si="12"/>
        <v>C</v>
      </c>
      <c r="P49" s="70">
        <f>AVERAGE(P50:P69)</f>
        <v>93.833612717128034</v>
      </c>
      <c r="Q49" s="654">
        <f t="shared" si="106"/>
        <v>96.07</v>
      </c>
      <c r="R49" s="68" t="str">
        <f t="shared" si="13"/>
        <v>B</v>
      </c>
      <c r="S49" s="303" t="str">
        <f t="shared" si="14"/>
        <v>C</v>
      </c>
      <c r="T49" s="88">
        <f t="shared" si="15"/>
        <v>2.5</v>
      </c>
      <c r="U49" s="89">
        <f t="shared" si="16"/>
        <v>2</v>
      </c>
      <c r="V49" s="89">
        <f t="shared" si="17"/>
        <v>2</v>
      </c>
      <c r="W49" s="89">
        <f t="shared" si="18"/>
        <v>2</v>
      </c>
      <c r="X49" s="89">
        <f t="shared" si="19"/>
        <v>2.5</v>
      </c>
      <c r="Y49" s="179">
        <f t="shared" si="20"/>
        <v>2.2000000000000002</v>
      </c>
      <c r="Z49" s="70">
        <f>AVERAGE(Z50:Z69)</f>
        <v>3.8567223372913189</v>
      </c>
      <c r="AA49" s="622">
        <f t="shared" si="107"/>
        <v>3.85</v>
      </c>
      <c r="AB49" s="68" t="str">
        <f t="shared" si="36"/>
        <v>B</v>
      </c>
      <c r="AC49" s="165">
        <f>AVERAGE(AC50:AC69)</f>
        <v>3.6942908352358166</v>
      </c>
      <c r="AD49" s="622">
        <f t="shared" si="108"/>
        <v>3.76</v>
      </c>
      <c r="AE49" s="67" t="str">
        <f t="shared" si="129"/>
        <v>C</v>
      </c>
      <c r="AF49" s="197" t="str">
        <f t="shared" si="21"/>
        <v>C</v>
      </c>
      <c r="AG49" s="203">
        <f t="shared" si="68"/>
        <v>2.5</v>
      </c>
      <c r="AH49" s="215">
        <f t="shared" ref="AH49:AH50" si="134">IF(AE49="A",4.2,IF(AE49="B",2.5,IF(AE49="C",2,1)))</f>
        <v>2</v>
      </c>
      <c r="AI49" s="209">
        <f t="shared" si="22"/>
        <v>2.25</v>
      </c>
      <c r="AJ49" s="84">
        <f>AVERAGE(AJ50:AJ69)</f>
        <v>3.9790048502353224</v>
      </c>
      <c r="AK49" s="684">
        <f t="shared" si="23"/>
        <v>4.04</v>
      </c>
      <c r="AL49" s="68" t="str">
        <f t="shared" si="7"/>
        <v>B</v>
      </c>
      <c r="AM49" s="85">
        <f>AVERAGE(AM50:AM69)</f>
        <v>53.101111111111116</v>
      </c>
      <c r="AN49" s="511">
        <f t="shared" si="24"/>
        <v>57.16</v>
      </c>
      <c r="AO49" s="67" t="str">
        <f t="shared" si="41"/>
        <v>B</v>
      </c>
      <c r="AP49" s="84">
        <f>AVERAGE(AP50:AP69)</f>
        <v>59.243333333333339</v>
      </c>
      <c r="AQ49" s="511">
        <f t="shared" si="25"/>
        <v>62.01</v>
      </c>
      <c r="AR49" s="67" t="str">
        <f t="shared" si="128"/>
        <v>B</v>
      </c>
      <c r="AS49" s="136" t="str">
        <f t="shared" si="26"/>
        <v>B</v>
      </c>
      <c r="AT49" s="89">
        <f t="shared" si="27"/>
        <v>2.5</v>
      </c>
      <c r="AU49" s="89">
        <f t="shared" si="28"/>
        <v>2.5</v>
      </c>
      <c r="AV49" s="89">
        <f t="shared" si="29"/>
        <v>2.5</v>
      </c>
      <c r="AW49" s="848">
        <f t="shared" si="30"/>
        <v>2.5</v>
      </c>
      <c r="AX49" s="136" t="str">
        <f t="shared" si="31"/>
        <v>C</v>
      </c>
      <c r="AY49" s="820">
        <f t="shared" si="32"/>
        <v>2</v>
      </c>
      <c r="AZ49" s="821">
        <f t="shared" si="33"/>
        <v>2</v>
      </c>
      <c r="BA49" s="821">
        <f t="shared" si="34"/>
        <v>2.5</v>
      </c>
      <c r="BB49" s="822">
        <f t="shared" si="35"/>
        <v>2.1666666666666665</v>
      </c>
    </row>
    <row r="50" spans="1:54" x14ac:dyDescent="0.25">
      <c r="A50" s="32">
        <v>1</v>
      </c>
      <c r="B50" s="46">
        <v>40010</v>
      </c>
      <c r="C50" s="16" t="s">
        <v>33</v>
      </c>
      <c r="D50" s="55">
        <f>'2024 Расклад'!J45</f>
        <v>4.3548</v>
      </c>
      <c r="E50" s="146">
        <f t="shared" si="9"/>
        <v>4.13</v>
      </c>
      <c r="F50" s="171" t="str">
        <f t="shared" si="102"/>
        <v>B</v>
      </c>
      <c r="G50" s="166">
        <f>'2024 Расклад'!P45</f>
        <v>3.5817999999999999</v>
      </c>
      <c r="H50" s="146">
        <f t="shared" si="10"/>
        <v>3.79</v>
      </c>
      <c r="I50" s="56" t="str">
        <f t="shared" si="103"/>
        <v>C</v>
      </c>
      <c r="J50" s="55">
        <f>'2024 Расклад'!V45</f>
        <v>4.1608000000000001</v>
      </c>
      <c r="K50" s="146">
        <f t="shared" si="11"/>
        <v>4.13</v>
      </c>
      <c r="L50" s="57" t="str">
        <f t="shared" si="104"/>
        <v>B</v>
      </c>
      <c r="M50" s="289">
        <f>'2024 Расклад'!AD45</f>
        <v>61.463414634146339</v>
      </c>
      <c r="N50" s="147">
        <f t="shared" si="105"/>
        <v>78.14</v>
      </c>
      <c r="O50" s="56" t="str">
        <f t="shared" si="12"/>
        <v>D</v>
      </c>
      <c r="P50" s="290">
        <f>'2024 Расклад'!AL45</f>
        <v>88.950276243093924</v>
      </c>
      <c r="Q50" s="291">
        <f t="shared" si="106"/>
        <v>96.07</v>
      </c>
      <c r="R50" s="57" t="str">
        <f t="shared" si="13"/>
        <v>C</v>
      </c>
      <c r="S50" s="304" t="str">
        <f t="shared" si="14"/>
        <v>C</v>
      </c>
      <c r="T50" s="66">
        <f t="shared" si="15"/>
        <v>2.5</v>
      </c>
      <c r="U50" s="66">
        <f t="shared" si="16"/>
        <v>2</v>
      </c>
      <c r="V50" s="66">
        <f t="shared" si="17"/>
        <v>2.5</v>
      </c>
      <c r="W50" s="66">
        <f t="shared" si="18"/>
        <v>1</v>
      </c>
      <c r="X50" s="66">
        <f t="shared" si="19"/>
        <v>2</v>
      </c>
      <c r="Y50" s="79">
        <f t="shared" si="20"/>
        <v>2</v>
      </c>
      <c r="Z50" s="83">
        <f>'2024 Расклад'!AR45</f>
        <v>4.1489361702127656</v>
      </c>
      <c r="AA50" s="148">
        <f t="shared" si="107"/>
        <v>3.85</v>
      </c>
      <c r="AB50" s="57" t="str">
        <f t="shared" si="36"/>
        <v>B</v>
      </c>
      <c r="AC50" s="185">
        <f>'2024 Расклад'!AX45</f>
        <v>3.9095744680851063</v>
      </c>
      <c r="AD50" s="148">
        <f t="shared" si="108"/>
        <v>3.76</v>
      </c>
      <c r="AE50" s="56" t="str">
        <f t="shared" si="129"/>
        <v>B</v>
      </c>
      <c r="AF50" s="198" t="str">
        <f t="shared" si="21"/>
        <v>B</v>
      </c>
      <c r="AG50" s="204">
        <f t="shared" si="68"/>
        <v>2.5</v>
      </c>
      <c r="AH50" s="216">
        <f t="shared" si="134"/>
        <v>2.5</v>
      </c>
      <c r="AI50" s="210">
        <f t="shared" si="22"/>
        <v>2.5</v>
      </c>
      <c r="AJ50" s="256">
        <f>'2024 Расклад'!BD45</f>
        <v>4.0757575757575761</v>
      </c>
      <c r="AK50" s="149">
        <f t="shared" si="23"/>
        <v>4.04</v>
      </c>
      <c r="AL50" s="57" t="str">
        <f t="shared" si="7"/>
        <v>B</v>
      </c>
      <c r="AM50" s="518">
        <f>'2024 Расклад'!BL45</f>
        <v>64.7</v>
      </c>
      <c r="AN50" s="150">
        <f t="shared" si="24"/>
        <v>57.16</v>
      </c>
      <c r="AO50" s="56" t="str">
        <f t="shared" si="41"/>
        <v>B</v>
      </c>
      <c r="AP50" s="532">
        <f>'2024 Расклад'!BT45</f>
        <v>65.7</v>
      </c>
      <c r="AQ50" s="531">
        <f t="shared" si="25"/>
        <v>62.01</v>
      </c>
      <c r="AR50" s="529" t="str">
        <f t="shared" si="128"/>
        <v>B</v>
      </c>
      <c r="AS50" s="159" t="str">
        <f t="shared" si="26"/>
        <v>B</v>
      </c>
      <c r="AT50" s="86">
        <f t="shared" si="27"/>
        <v>2.5</v>
      </c>
      <c r="AU50" s="86">
        <f t="shared" si="28"/>
        <v>2.5</v>
      </c>
      <c r="AV50" s="86">
        <f t="shared" si="29"/>
        <v>2.5</v>
      </c>
      <c r="AW50" s="849">
        <f t="shared" si="30"/>
        <v>2.5</v>
      </c>
      <c r="AX50" s="159" t="str">
        <f t="shared" si="31"/>
        <v>B</v>
      </c>
      <c r="AY50" s="817">
        <f t="shared" si="32"/>
        <v>2</v>
      </c>
      <c r="AZ50" s="818">
        <f t="shared" si="33"/>
        <v>2.5</v>
      </c>
      <c r="BA50" s="818">
        <f t="shared" si="34"/>
        <v>2.5</v>
      </c>
      <c r="BB50" s="819">
        <f t="shared" si="35"/>
        <v>2.3333333333333335</v>
      </c>
    </row>
    <row r="51" spans="1:54" ht="15" customHeight="1" x14ac:dyDescent="0.25">
      <c r="A51" s="30">
        <v>2</v>
      </c>
      <c r="B51" s="47">
        <v>40030</v>
      </c>
      <c r="C51" s="26" t="s">
        <v>190</v>
      </c>
      <c r="D51" s="55">
        <f>'2024 Расклад'!J46</f>
        <v>4.7374999999999998</v>
      </c>
      <c r="E51" s="58">
        <f t="shared" si="9"/>
        <v>4.13</v>
      </c>
      <c r="F51" s="172" t="str">
        <f t="shared" si="102"/>
        <v>A</v>
      </c>
      <c r="G51" s="166">
        <f>'2024 Расклад'!P46</f>
        <v>4.5125000000000002</v>
      </c>
      <c r="H51" s="58">
        <f t="shared" si="10"/>
        <v>3.79</v>
      </c>
      <c r="I51" s="59" t="str">
        <f t="shared" si="103"/>
        <v>A</v>
      </c>
      <c r="J51" s="55">
        <f>'2024 Расклад'!V46</f>
        <v>4.6375000000000002</v>
      </c>
      <c r="K51" s="58">
        <f t="shared" si="11"/>
        <v>4.13</v>
      </c>
      <c r="L51" s="60" t="str">
        <f t="shared" si="104"/>
        <v>A</v>
      </c>
      <c r="M51" s="289">
        <f>'2024 Расклад'!AD46</f>
        <v>100</v>
      </c>
      <c r="N51" s="53">
        <f t="shared" si="105"/>
        <v>78.14</v>
      </c>
      <c r="O51" s="59" t="str">
        <f t="shared" si="12"/>
        <v>A</v>
      </c>
      <c r="P51" s="290">
        <f>'2024 Расклад'!AL46</f>
        <v>97.435897435897431</v>
      </c>
      <c r="Q51" s="294">
        <f t="shared" si="106"/>
        <v>96.07</v>
      </c>
      <c r="R51" s="60" t="str">
        <f t="shared" si="13"/>
        <v>B</v>
      </c>
      <c r="S51" s="304" t="str">
        <f t="shared" si="14"/>
        <v>A</v>
      </c>
      <c r="T51" s="66">
        <f t="shared" si="15"/>
        <v>4.2</v>
      </c>
      <c r="U51" s="66">
        <f t="shared" si="16"/>
        <v>4.2</v>
      </c>
      <c r="V51" s="66">
        <f t="shared" si="17"/>
        <v>4.2</v>
      </c>
      <c r="W51" s="66">
        <f t="shared" si="18"/>
        <v>4.2</v>
      </c>
      <c r="X51" s="66">
        <f t="shared" si="19"/>
        <v>2.5</v>
      </c>
      <c r="Y51" s="79">
        <f t="shared" si="20"/>
        <v>3.8600000000000003</v>
      </c>
      <c r="Z51" s="83">
        <f>'2024 Расклад'!AR46</f>
        <v>3.9818181818181819</v>
      </c>
      <c r="AA51" s="54">
        <f t="shared" si="107"/>
        <v>3.85</v>
      </c>
      <c r="AB51" s="60" t="str">
        <f t="shared" si="36"/>
        <v>B</v>
      </c>
      <c r="AC51" s="185">
        <f>'2024 Расклад'!AX46</f>
        <v>4.0545454545454547</v>
      </c>
      <c r="AD51" s="54">
        <f t="shared" si="108"/>
        <v>3.76</v>
      </c>
      <c r="AE51" s="59" t="str">
        <f t="shared" si="129"/>
        <v>B</v>
      </c>
      <c r="AF51" s="198" t="str">
        <f t="shared" ref="AF51:AF52" si="135">IF(AI51&gt;=3.5,"A",IF(AI51&gt;=2.5,"B",IF(AI51&gt;=1.5,"C","D")))</f>
        <v>B</v>
      </c>
      <c r="AG51" s="204">
        <f t="shared" ref="AG51:AG52" si="136">IF(AB51="A",4.2,IF(AB51="B",2.5,IF(AB51="C",2,1)))</f>
        <v>2.5</v>
      </c>
      <c r="AH51" s="216">
        <f>IF(AE51="A",4.2,IF(AE51="B",2.5,IF(AE51="C",2,1)))</f>
        <v>2.5</v>
      </c>
      <c r="AI51" s="210">
        <f t="shared" ref="AI51:AI52" si="137">AVERAGE(AG51:AH51)</f>
        <v>2.5</v>
      </c>
      <c r="AJ51" s="256">
        <f>'2024 Расклад'!BD46</f>
        <v>4.3103448275862073</v>
      </c>
      <c r="AK51" s="144">
        <f t="shared" si="23"/>
        <v>4.04</v>
      </c>
      <c r="AL51" s="60" t="str">
        <f t="shared" si="7"/>
        <v>B</v>
      </c>
      <c r="AM51" s="518">
        <f>'2024 Расклад'!BL46</f>
        <v>50</v>
      </c>
      <c r="AN51" s="145">
        <f t="shared" si="24"/>
        <v>57.16</v>
      </c>
      <c r="AO51" s="59" t="str">
        <f t="shared" si="41"/>
        <v>B</v>
      </c>
      <c r="AP51" s="519">
        <f>'2024 Расклад'!BT46</f>
        <v>68</v>
      </c>
      <c r="AQ51" s="260">
        <f t="shared" si="25"/>
        <v>62.01</v>
      </c>
      <c r="AR51" s="60" t="str">
        <f t="shared" si="128"/>
        <v>B</v>
      </c>
      <c r="AS51" s="91" t="str">
        <f t="shared" si="26"/>
        <v>B</v>
      </c>
      <c r="AT51" s="86">
        <f t="shared" si="27"/>
        <v>2.5</v>
      </c>
      <c r="AU51" s="86">
        <f t="shared" si="28"/>
        <v>2.5</v>
      </c>
      <c r="AV51" s="86">
        <f t="shared" si="29"/>
        <v>2.5</v>
      </c>
      <c r="AW51" s="849">
        <f t="shared" si="30"/>
        <v>2.5</v>
      </c>
      <c r="AX51" s="91" t="str">
        <f t="shared" si="31"/>
        <v>B</v>
      </c>
      <c r="AY51" s="318">
        <f t="shared" ref="AY51:AY64" si="138">IF(S51="A",4.2,IF(S51="B",2.5,IF(S51="C",2,1)))</f>
        <v>4.2</v>
      </c>
      <c r="AZ51" s="316">
        <f t="shared" ref="AZ51:AZ64" si="139">IF(AF51="A",4.2,IF(AF51="B",2.5,IF(AF51="C",2,1)))</f>
        <v>2.5</v>
      </c>
      <c r="BA51" s="316">
        <f t="shared" ref="BA51:BA64" si="140">IF(AS51="A",4.2,IF(AS51="B",2.5,IF(AS51="C",2,1)))</f>
        <v>2.5</v>
      </c>
      <c r="BB51" s="317">
        <f t="shared" si="35"/>
        <v>3.0666666666666664</v>
      </c>
    </row>
    <row r="52" spans="1:54" x14ac:dyDescent="0.25">
      <c r="A52" s="30">
        <v>3</v>
      </c>
      <c r="B52" s="47">
        <v>40410</v>
      </c>
      <c r="C52" s="26" t="s">
        <v>41</v>
      </c>
      <c r="D52" s="55">
        <f>'2024 Расклад'!J47</f>
        <v>4.5316000000000001</v>
      </c>
      <c r="E52" s="58">
        <f t="shared" si="9"/>
        <v>4.13</v>
      </c>
      <c r="F52" s="172" t="str">
        <f t="shared" si="102"/>
        <v>A</v>
      </c>
      <c r="G52" s="166">
        <f>'2024 Расклад'!P47</f>
        <v>3.9947000000000004</v>
      </c>
      <c r="H52" s="58">
        <f t="shared" si="10"/>
        <v>3.79</v>
      </c>
      <c r="I52" s="59" t="str">
        <f t="shared" si="103"/>
        <v>B</v>
      </c>
      <c r="J52" s="55">
        <f>'2024 Расклад'!V47</f>
        <v>4.4896000000000003</v>
      </c>
      <c r="K52" s="58">
        <f t="shared" si="11"/>
        <v>4.13</v>
      </c>
      <c r="L52" s="60" t="str">
        <f t="shared" si="104"/>
        <v>B</v>
      </c>
      <c r="M52" s="289">
        <f>'2024 Расклад'!AD47</f>
        <v>91.75257731958763</v>
      </c>
      <c r="N52" s="53">
        <f t="shared" si="105"/>
        <v>78.14</v>
      </c>
      <c r="O52" s="59" t="str">
        <f t="shared" si="12"/>
        <v>B</v>
      </c>
      <c r="P52" s="290">
        <f>'2024 Расклад'!AL47</f>
        <v>100</v>
      </c>
      <c r="Q52" s="294">
        <f t="shared" si="106"/>
        <v>96.07</v>
      </c>
      <c r="R52" s="60" t="str">
        <f t="shared" si="13"/>
        <v>A</v>
      </c>
      <c r="S52" s="304" t="str">
        <f t="shared" si="14"/>
        <v>B</v>
      </c>
      <c r="T52" s="66">
        <f t="shared" si="15"/>
        <v>4.2</v>
      </c>
      <c r="U52" s="66">
        <f t="shared" si="16"/>
        <v>2.5</v>
      </c>
      <c r="V52" s="66">
        <f t="shared" si="17"/>
        <v>2.5</v>
      </c>
      <c r="W52" s="66">
        <f t="shared" si="18"/>
        <v>2.5</v>
      </c>
      <c r="X52" s="66">
        <f t="shared" si="19"/>
        <v>4.2</v>
      </c>
      <c r="Y52" s="79">
        <f t="shared" si="20"/>
        <v>3.1799999999999997</v>
      </c>
      <c r="Z52" s="83">
        <f>'2024 Расклад'!AR47</f>
        <v>4.1337209302325579</v>
      </c>
      <c r="AA52" s="54">
        <f t="shared" si="107"/>
        <v>3.85</v>
      </c>
      <c r="AB52" s="60" t="str">
        <f t="shared" si="36"/>
        <v>B</v>
      </c>
      <c r="AC52" s="185">
        <f>'2024 Расклад'!AX47</f>
        <v>3.8546511627906979</v>
      </c>
      <c r="AD52" s="54">
        <f t="shared" si="108"/>
        <v>3.76</v>
      </c>
      <c r="AE52" s="59" t="str">
        <f t="shared" si="129"/>
        <v>B</v>
      </c>
      <c r="AF52" s="198" t="str">
        <f t="shared" si="135"/>
        <v>B</v>
      </c>
      <c r="AG52" s="204">
        <f t="shared" si="136"/>
        <v>2.5</v>
      </c>
      <c r="AH52" s="216">
        <f>IF(AE52="A",4.2,IF(AE52="B",2.5,IF(AE52="C",2,1)))</f>
        <v>2.5</v>
      </c>
      <c r="AI52" s="210">
        <f t="shared" si="137"/>
        <v>2.5</v>
      </c>
      <c r="AJ52" s="256">
        <f>'2024 Расклад'!BD47</f>
        <v>4.1282051282051286</v>
      </c>
      <c r="AK52" s="144">
        <f t="shared" si="23"/>
        <v>4.04</v>
      </c>
      <c r="AL52" s="60" t="str">
        <f t="shared" si="7"/>
        <v>B</v>
      </c>
      <c r="AM52" s="518">
        <f>'2024 Расклад'!BL47</f>
        <v>57.3</v>
      </c>
      <c r="AN52" s="145">
        <f t="shared" si="24"/>
        <v>57.16</v>
      </c>
      <c r="AO52" s="59" t="str">
        <f t="shared" si="41"/>
        <v>B</v>
      </c>
      <c r="AP52" s="519">
        <f>'2024 Расклад'!BT47</f>
        <v>66</v>
      </c>
      <c r="AQ52" s="260">
        <f t="shared" si="25"/>
        <v>62.01</v>
      </c>
      <c r="AR52" s="60" t="str">
        <f t="shared" si="128"/>
        <v>B</v>
      </c>
      <c r="AS52" s="91" t="str">
        <f t="shared" si="26"/>
        <v>B</v>
      </c>
      <c r="AT52" s="86">
        <f t="shared" si="27"/>
        <v>2.5</v>
      </c>
      <c r="AU52" s="86">
        <f t="shared" si="28"/>
        <v>2.5</v>
      </c>
      <c r="AV52" s="86">
        <f t="shared" si="29"/>
        <v>2.5</v>
      </c>
      <c r="AW52" s="849">
        <f t="shared" si="30"/>
        <v>2.5</v>
      </c>
      <c r="AX52" s="91" t="str">
        <f t="shared" si="31"/>
        <v>B</v>
      </c>
      <c r="AY52" s="318">
        <f t="shared" si="138"/>
        <v>2.5</v>
      </c>
      <c r="AZ52" s="316">
        <f t="shared" si="139"/>
        <v>2.5</v>
      </c>
      <c r="BA52" s="316">
        <f t="shared" si="140"/>
        <v>2.5</v>
      </c>
      <c r="BB52" s="317">
        <f t="shared" si="35"/>
        <v>2.5</v>
      </c>
    </row>
    <row r="53" spans="1:54" x14ac:dyDescent="0.25">
      <c r="A53" s="30">
        <v>4</v>
      </c>
      <c r="B53" s="47">
        <v>40011</v>
      </c>
      <c r="C53" s="26" t="s">
        <v>34</v>
      </c>
      <c r="D53" s="55">
        <f>'2024 Расклад'!J48</f>
        <v>4.2428999999999997</v>
      </c>
      <c r="E53" s="58">
        <f t="shared" si="9"/>
        <v>4.13</v>
      </c>
      <c r="F53" s="172" t="str">
        <f t="shared" si="102"/>
        <v>B</v>
      </c>
      <c r="G53" s="166">
        <f>'2024 Расклад'!P48</f>
        <v>3.7042999999999999</v>
      </c>
      <c r="H53" s="58">
        <f t="shared" si="10"/>
        <v>3.79</v>
      </c>
      <c r="I53" s="59" t="str">
        <f t="shared" si="103"/>
        <v>C</v>
      </c>
      <c r="J53" s="55">
        <f>'2024 Расклад'!V48</f>
        <v>4.2042999999999999</v>
      </c>
      <c r="K53" s="58">
        <f t="shared" si="11"/>
        <v>4.13</v>
      </c>
      <c r="L53" s="60" t="str">
        <f t="shared" si="104"/>
        <v>B</v>
      </c>
      <c r="M53" s="289">
        <f>'2024 Расклад'!AD48</f>
        <v>68.683274021352304</v>
      </c>
      <c r="N53" s="53">
        <f t="shared" si="105"/>
        <v>78.14</v>
      </c>
      <c r="O53" s="59" t="str">
        <f t="shared" si="12"/>
        <v>D</v>
      </c>
      <c r="P53" s="290">
        <f>'2024 Расклад'!AL48</f>
        <v>93.28358208955224</v>
      </c>
      <c r="Q53" s="294">
        <f t="shared" si="106"/>
        <v>96.07</v>
      </c>
      <c r="R53" s="60" t="str">
        <f t="shared" si="13"/>
        <v>B</v>
      </c>
      <c r="S53" s="304" t="str">
        <f t="shared" si="14"/>
        <v>C</v>
      </c>
      <c r="T53" s="66">
        <f t="shared" si="15"/>
        <v>2.5</v>
      </c>
      <c r="U53" s="66">
        <f t="shared" si="16"/>
        <v>2</v>
      </c>
      <c r="V53" s="66">
        <f t="shared" si="17"/>
        <v>2.5</v>
      </c>
      <c r="W53" s="66">
        <f t="shared" si="18"/>
        <v>1</v>
      </c>
      <c r="X53" s="66">
        <f t="shared" si="19"/>
        <v>2.5</v>
      </c>
      <c r="Y53" s="79">
        <f t="shared" si="20"/>
        <v>2.1</v>
      </c>
      <c r="Z53" s="83">
        <f>'2024 Расклад'!AR48+0.006</f>
        <v>3.832086956521739</v>
      </c>
      <c r="AA53" s="54">
        <f t="shared" si="107"/>
        <v>3.85</v>
      </c>
      <c r="AB53" s="60" t="str">
        <f t="shared" si="36"/>
        <v>B</v>
      </c>
      <c r="AC53" s="185">
        <f>'2024 Расклад'!AX48</f>
        <v>3.7782608695652176</v>
      </c>
      <c r="AD53" s="54">
        <f t="shared" si="108"/>
        <v>3.76</v>
      </c>
      <c r="AE53" s="59" t="str">
        <f t="shared" si="129"/>
        <v>B</v>
      </c>
      <c r="AF53" s="198" t="str">
        <f t="shared" ref="AF53" si="141">IF(AI53&gt;=3.5,"A",IF(AI53&gt;=2.5,"B",IF(AI53&gt;=1.5,"C","D")))</f>
        <v>B</v>
      </c>
      <c r="AG53" s="204">
        <f t="shared" ref="AG53" si="142">IF(AB53="A",4.2,IF(AB53="B",2.5,IF(AB53="C",2,1)))</f>
        <v>2.5</v>
      </c>
      <c r="AH53" s="216">
        <f>IF(AE53="A",4.2,IF(AE53="B",2.5,IF(AE53="C",2,1)))</f>
        <v>2.5</v>
      </c>
      <c r="AI53" s="210">
        <f t="shared" ref="AI53" si="143">AVERAGE(AG53:AH53)</f>
        <v>2.5</v>
      </c>
      <c r="AJ53" s="256">
        <f>'2024 Расклад'!BD48</f>
        <v>4.0634920634920633</v>
      </c>
      <c r="AK53" s="144">
        <f t="shared" si="23"/>
        <v>4.04</v>
      </c>
      <c r="AL53" s="60" t="str">
        <f t="shared" si="7"/>
        <v>B</v>
      </c>
      <c r="AM53" s="518">
        <f>'2024 Расклад'!BL48</f>
        <v>50.2</v>
      </c>
      <c r="AN53" s="145">
        <f t="shared" si="24"/>
        <v>57.16</v>
      </c>
      <c r="AO53" s="59" t="str">
        <f t="shared" si="41"/>
        <v>B</v>
      </c>
      <c r="AP53" s="519">
        <f>'2024 Расклад'!BT48</f>
        <v>65</v>
      </c>
      <c r="AQ53" s="260">
        <f t="shared" si="25"/>
        <v>62.01</v>
      </c>
      <c r="AR53" s="60" t="str">
        <f t="shared" si="128"/>
        <v>B</v>
      </c>
      <c r="AS53" s="91" t="str">
        <f t="shared" si="26"/>
        <v>B</v>
      </c>
      <c r="AT53" s="86">
        <f t="shared" si="27"/>
        <v>2.5</v>
      </c>
      <c r="AU53" s="86">
        <f t="shared" si="28"/>
        <v>2.5</v>
      </c>
      <c r="AV53" s="86">
        <f t="shared" si="29"/>
        <v>2.5</v>
      </c>
      <c r="AW53" s="849">
        <f t="shared" si="30"/>
        <v>2.5</v>
      </c>
      <c r="AX53" s="91" t="str">
        <f t="shared" si="31"/>
        <v>B</v>
      </c>
      <c r="AY53" s="318">
        <f t="shared" si="138"/>
        <v>2</v>
      </c>
      <c r="AZ53" s="316">
        <f t="shared" si="139"/>
        <v>2.5</v>
      </c>
      <c r="BA53" s="316">
        <f t="shared" si="140"/>
        <v>2.5</v>
      </c>
      <c r="BB53" s="317">
        <f t="shared" si="35"/>
        <v>2.3333333333333335</v>
      </c>
    </row>
    <row r="54" spans="1:54" x14ac:dyDescent="0.25">
      <c r="A54" s="30">
        <v>5</v>
      </c>
      <c r="B54" s="47">
        <v>40080</v>
      </c>
      <c r="C54" s="26" t="s">
        <v>60</v>
      </c>
      <c r="D54" s="55">
        <f>'2024 Расклад'!J49</f>
        <v>3.8582000000000001</v>
      </c>
      <c r="E54" s="58">
        <f t="shared" si="9"/>
        <v>4.13</v>
      </c>
      <c r="F54" s="172" t="str">
        <f t="shared" si="102"/>
        <v>C</v>
      </c>
      <c r="G54" s="166">
        <f>'2024 Расклад'!P49</f>
        <v>3.8346000000000005</v>
      </c>
      <c r="H54" s="58">
        <f t="shared" si="10"/>
        <v>3.79</v>
      </c>
      <c r="I54" s="59" t="str">
        <f t="shared" si="103"/>
        <v>B</v>
      </c>
      <c r="J54" s="55">
        <f>'2024 Расклад'!V49</f>
        <v>4.0223000000000004</v>
      </c>
      <c r="K54" s="58">
        <f t="shared" si="11"/>
        <v>4.13</v>
      </c>
      <c r="L54" s="60" t="str">
        <f t="shared" si="104"/>
        <v>C</v>
      </c>
      <c r="M54" s="289">
        <f>'2024 Расклад'!AD49</f>
        <v>86.178861788617894</v>
      </c>
      <c r="N54" s="53">
        <f t="shared" si="105"/>
        <v>78.14</v>
      </c>
      <c r="O54" s="59" t="str">
        <f t="shared" si="12"/>
        <v>C</v>
      </c>
      <c r="P54" s="290">
        <f>'2024 Расклад'!AL49</f>
        <v>98.412698412698418</v>
      </c>
      <c r="Q54" s="294">
        <f t="shared" si="106"/>
        <v>96.07</v>
      </c>
      <c r="R54" s="60" t="str">
        <f t="shared" si="13"/>
        <v>B</v>
      </c>
      <c r="S54" s="304" t="str">
        <f t="shared" si="14"/>
        <v>C</v>
      </c>
      <c r="T54" s="66">
        <f t="shared" si="15"/>
        <v>2</v>
      </c>
      <c r="U54" s="66">
        <f t="shared" si="16"/>
        <v>2.5</v>
      </c>
      <c r="V54" s="66">
        <f t="shared" si="17"/>
        <v>2</v>
      </c>
      <c r="W54" s="66">
        <f t="shared" si="18"/>
        <v>2</v>
      </c>
      <c r="X54" s="66">
        <f t="shared" si="19"/>
        <v>2.5</v>
      </c>
      <c r="Y54" s="79">
        <f t="shared" si="20"/>
        <v>2.2000000000000002</v>
      </c>
      <c r="Z54" s="83">
        <f>'2024 Расклад'!AR49</f>
        <v>3.879032258064516</v>
      </c>
      <c r="AA54" s="54">
        <f t="shared" si="107"/>
        <v>3.85</v>
      </c>
      <c r="AB54" s="60" t="str">
        <f t="shared" si="36"/>
        <v>B</v>
      </c>
      <c r="AC54" s="185">
        <f>'2024 Расклад'!AX49</f>
        <v>3.806451612903226</v>
      </c>
      <c r="AD54" s="54">
        <f t="shared" si="108"/>
        <v>3.76</v>
      </c>
      <c r="AE54" s="59" t="str">
        <f t="shared" si="129"/>
        <v>B</v>
      </c>
      <c r="AF54" s="198" t="str">
        <f t="shared" si="21"/>
        <v>B</v>
      </c>
      <c r="AG54" s="204">
        <f t="shared" si="68"/>
        <v>2.5</v>
      </c>
      <c r="AH54" s="216">
        <f t="shared" ref="AH54:AH57" si="144">IF(AE54="A",4.2,IF(AE54="B",2.5,IF(AE54="C",2,1)))</f>
        <v>2.5</v>
      </c>
      <c r="AI54" s="210">
        <f t="shared" si="22"/>
        <v>2.5</v>
      </c>
      <c r="AJ54" s="256">
        <f>'2024 Расклад'!BD49</f>
        <v>4.0454545454545459</v>
      </c>
      <c r="AK54" s="144">
        <f t="shared" si="23"/>
        <v>4.04</v>
      </c>
      <c r="AL54" s="60" t="str">
        <f t="shared" si="7"/>
        <v>B</v>
      </c>
      <c r="AM54" s="518">
        <f>'2024 Расклад'!BL49</f>
        <v>58</v>
      </c>
      <c r="AN54" s="145">
        <f t="shared" si="24"/>
        <v>57.16</v>
      </c>
      <c r="AO54" s="59" t="str">
        <f t="shared" si="41"/>
        <v>B</v>
      </c>
      <c r="AP54" s="519">
        <f>'2024 Расклад'!BT49</f>
        <v>64</v>
      </c>
      <c r="AQ54" s="260">
        <f t="shared" si="25"/>
        <v>62.01</v>
      </c>
      <c r="AR54" s="60" t="str">
        <f t="shared" si="128"/>
        <v>B</v>
      </c>
      <c r="AS54" s="91" t="str">
        <f t="shared" si="26"/>
        <v>B</v>
      </c>
      <c r="AT54" s="86">
        <f t="shared" si="27"/>
        <v>2.5</v>
      </c>
      <c r="AU54" s="86">
        <f t="shared" si="28"/>
        <v>2.5</v>
      </c>
      <c r="AV54" s="86">
        <f t="shared" si="29"/>
        <v>2.5</v>
      </c>
      <c r="AW54" s="849">
        <f t="shared" si="30"/>
        <v>2.5</v>
      </c>
      <c r="AX54" s="91" t="str">
        <f t="shared" si="31"/>
        <v>B</v>
      </c>
      <c r="AY54" s="318">
        <f t="shared" si="138"/>
        <v>2</v>
      </c>
      <c r="AZ54" s="316">
        <f t="shared" si="139"/>
        <v>2.5</v>
      </c>
      <c r="BA54" s="316">
        <f t="shared" si="140"/>
        <v>2.5</v>
      </c>
      <c r="BB54" s="317">
        <f t="shared" si="35"/>
        <v>2.3333333333333335</v>
      </c>
    </row>
    <row r="55" spans="1:54" x14ac:dyDescent="0.25">
      <c r="A55" s="30">
        <v>6</v>
      </c>
      <c r="B55" s="47">
        <v>40100</v>
      </c>
      <c r="C55" s="26" t="s">
        <v>35</v>
      </c>
      <c r="D55" s="55">
        <f>'2024 Расклад'!J50</f>
        <v>4.3544</v>
      </c>
      <c r="E55" s="58">
        <f t="shared" si="9"/>
        <v>4.13</v>
      </c>
      <c r="F55" s="172" t="str">
        <f t="shared" si="102"/>
        <v>B</v>
      </c>
      <c r="G55" s="166">
        <f>'2024 Расклад'!P50</f>
        <v>3.9045000000000005</v>
      </c>
      <c r="H55" s="58">
        <f t="shared" si="10"/>
        <v>3.79</v>
      </c>
      <c r="I55" s="59" t="str">
        <f t="shared" si="103"/>
        <v>B</v>
      </c>
      <c r="J55" s="55">
        <f>'2024 Расклад'!V50</f>
        <v>4.0640000000000001</v>
      </c>
      <c r="K55" s="58">
        <f t="shared" si="11"/>
        <v>4.13</v>
      </c>
      <c r="L55" s="60" t="str">
        <f t="shared" si="104"/>
        <v>C</v>
      </c>
      <c r="M55" s="289">
        <f>'2024 Расклад'!AD50</f>
        <v>87.962962962962962</v>
      </c>
      <c r="N55" s="53">
        <f t="shared" si="105"/>
        <v>78.14</v>
      </c>
      <c r="O55" s="59" t="str">
        <f t="shared" si="12"/>
        <v>C</v>
      </c>
      <c r="P55" s="290">
        <f>'2024 Расклад'!AL50</f>
        <v>99.107142857142861</v>
      </c>
      <c r="Q55" s="294">
        <f t="shared" si="106"/>
        <v>96.07</v>
      </c>
      <c r="R55" s="60" t="str">
        <f t="shared" si="13"/>
        <v>A</v>
      </c>
      <c r="S55" s="304" t="str">
        <f t="shared" si="14"/>
        <v>B</v>
      </c>
      <c r="T55" s="66">
        <f t="shared" si="15"/>
        <v>2.5</v>
      </c>
      <c r="U55" s="66">
        <f t="shared" si="16"/>
        <v>2.5</v>
      </c>
      <c r="V55" s="66">
        <f t="shared" si="17"/>
        <v>2</v>
      </c>
      <c r="W55" s="66">
        <f t="shared" si="18"/>
        <v>2</v>
      </c>
      <c r="X55" s="66">
        <f t="shared" si="19"/>
        <v>4.2</v>
      </c>
      <c r="Y55" s="79">
        <f t="shared" si="20"/>
        <v>2.6399999999999997</v>
      </c>
      <c r="Z55" s="83">
        <f>'2024 Расклад'!AR50</f>
        <v>3.9066666666666667</v>
      </c>
      <c r="AA55" s="54">
        <f t="shared" si="107"/>
        <v>3.85</v>
      </c>
      <c r="AB55" s="60" t="str">
        <f t="shared" si="36"/>
        <v>B</v>
      </c>
      <c r="AC55" s="185">
        <f>'2024 Расклад'!AX50</f>
        <v>3.831168831168831</v>
      </c>
      <c r="AD55" s="54">
        <f t="shared" si="108"/>
        <v>3.76</v>
      </c>
      <c r="AE55" s="59" t="str">
        <f t="shared" si="129"/>
        <v>B</v>
      </c>
      <c r="AF55" s="198" t="str">
        <f t="shared" si="21"/>
        <v>B</v>
      </c>
      <c r="AG55" s="204">
        <f t="shared" si="68"/>
        <v>2.5</v>
      </c>
      <c r="AH55" s="216">
        <f t="shared" si="144"/>
        <v>2.5</v>
      </c>
      <c r="AI55" s="210">
        <f t="shared" si="22"/>
        <v>2.5</v>
      </c>
      <c r="AJ55" s="256">
        <f>'2024 Расклад'!BD50</f>
        <v>3.75</v>
      </c>
      <c r="AK55" s="144">
        <f t="shared" si="23"/>
        <v>4.04</v>
      </c>
      <c r="AL55" s="60" t="str">
        <f t="shared" si="7"/>
        <v>C</v>
      </c>
      <c r="AM55" s="518">
        <f>'2024 Расклад'!BL50</f>
        <v>52.7</v>
      </c>
      <c r="AN55" s="145">
        <f t="shared" si="24"/>
        <v>57.16</v>
      </c>
      <c r="AO55" s="59" t="str">
        <f t="shared" si="41"/>
        <v>B</v>
      </c>
      <c r="AP55" s="528">
        <f>'2024 Расклад'!BT50</f>
        <v>59.7</v>
      </c>
      <c r="AQ55" s="260">
        <f t="shared" si="25"/>
        <v>62.01</v>
      </c>
      <c r="AR55" s="60" t="str">
        <f t="shared" si="128"/>
        <v>B</v>
      </c>
      <c r="AS55" s="91" t="str">
        <f t="shared" si="26"/>
        <v>C</v>
      </c>
      <c r="AT55" s="86">
        <f t="shared" si="27"/>
        <v>2</v>
      </c>
      <c r="AU55" s="86">
        <f t="shared" si="28"/>
        <v>2.5</v>
      </c>
      <c r="AV55" s="86">
        <f t="shared" si="29"/>
        <v>2.5</v>
      </c>
      <c r="AW55" s="849">
        <f t="shared" si="30"/>
        <v>2.3333333333333335</v>
      </c>
      <c r="AX55" s="91" t="str">
        <f t="shared" si="31"/>
        <v>B</v>
      </c>
      <c r="AY55" s="318">
        <f t="shared" si="138"/>
        <v>2.5</v>
      </c>
      <c r="AZ55" s="316">
        <f t="shared" si="139"/>
        <v>2.5</v>
      </c>
      <c r="BA55" s="316">
        <f t="shared" si="140"/>
        <v>2</v>
      </c>
      <c r="BB55" s="317">
        <f t="shared" si="35"/>
        <v>2.3333333333333335</v>
      </c>
    </row>
    <row r="56" spans="1:54" ht="15" customHeight="1" x14ac:dyDescent="0.25">
      <c r="A56" s="30">
        <v>7</v>
      </c>
      <c r="B56" s="47">
        <v>40020</v>
      </c>
      <c r="C56" s="26" t="s">
        <v>191</v>
      </c>
      <c r="D56" s="55">
        <f>'2024 Расклад'!J51</f>
        <v>4.4571000000000005</v>
      </c>
      <c r="E56" s="58">
        <f t="shared" si="9"/>
        <v>4.13</v>
      </c>
      <c r="F56" s="172" t="str">
        <f t="shared" si="102"/>
        <v>B</v>
      </c>
      <c r="G56" s="166">
        <f>'2024 Расклад'!P51</f>
        <v>4.1879</v>
      </c>
      <c r="H56" s="58">
        <f t="shared" si="10"/>
        <v>3.79</v>
      </c>
      <c r="I56" s="59" t="str">
        <f t="shared" si="103"/>
        <v>B</v>
      </c>
      <c r="J56" s="55">
        <f>'2024 Расклад'!V51</f>
        <v>4.6175999999999995</v>
      </c>
      <c r="K56" s="58">
        <f t="shared" si="11"/>
        <v>4.13</v>
      </c>
      <c r="L56" s="60" t="str">
        <f t="shared" si="104"/>
        <v>A</v>
      </c>
      <c r="M56" s="289">
        <f>'2024 Расклад'!AD51</f>
        <v>100</v>
      </c>
      <c r="N56" s="53">
        <f t="shared" si="105"/>
        <v>78.14</v>
      </c>
      <c r="O56" s="59" t="str">
        <f t="shared" ref="O56" si="145">IF(M56&gt;=$M$128,"A",IF(M56&gt;=$M$129,"B",IF(M56&gt;=$M$130,"C","D")))</f>
        <v>A</v>
      </c>
      <c r="P56" s="290">
        <f>'2024 Расклад'!AL51</f>
        <v>84.615384615384613</v>
      </c>
      <c r="Q56" s="294">
        <f t="shared" si="106"/>
        <v>96.07</v>
      </c>
      <c r="R56" s="60" t="str">
        <f t="shared" si="13"/>
        <v>C</v>
      </c>
      <c r="S56" s="304" t="str">
        <f t="shared" si="14"/>
        <v>B</v>
      </c>
      <c r="T56" s="66">
        <f t="shared" si="15"/>
        <v>2.5</v>
      </c>
      <c r="U56" s="66">
        <f t="shared" si="16"/>
        <v>2.5</v>
      </c>
      <c r="V56" s="66">
        <f t="shared" si="17"/>
        <v>4.2</v>
      </c>
      <c r="W56" s="66">
        <f t="shared" si="18"/>
        <v>4.2</v>
      </c>
      <c r="X56" s="66">
        <f t="shared" si="19"/>
        <v>2</v>
      </c>
      <c r="Y56" s="79">
        <f t="shared" si="20"/>
        <v>3.0799999999999996</v>
      </c>
      <c r="Z56" s="83">
        <f>'2024 Расклад'!AR51</f>
        <v>4.24</v>
      </c>
      <c r="AA56" s="54">
        <f t="shared" si="107"/>
        <v>3.85</v>
      </c>
      <c r="AB56" s="60" t="str">
        <f t="shared" si="36"/>
        <v>B</v>
      </c>
      <c r="AC56" s="185">
        <f>'2024 Расклад'!AX51</f>
        <v>4.0199999999999996</v>
      </c>
      <c r="AD56" s="54">
        <f t="shared" si="108"/>
        <v>3.76</v>
      </c>
      <c r="AE56" s="59" t="str">
        <f t="shared" ref="AE56:AE57" si="146">IF(AC56&gt;=$AC$128,"A",IF(AC56&gt;=$AC$129,"B",IF(AC56&gt;=$AC$130,"C","D")))</f>
        <v>B</v>
      </c>
      <c r="AF56" s="198" t="str">
        <f t="shared" ref="AF56:AF57" si="147">IF(AI56&gt;=3.5,"A",IF(AI56&gt;=2.5,"B",IF(AI56&gt;=1.5,"C","D")))</f>
        <v>B</v>
      </c>
      <c r="AG56" s="204">
        <f t="shared" ref="AG56:AG57" si="148">IF(AB56="A",4.2,IF(AB56="B",2.5,IF(AB56="C",2,1)))</f>
        <v>2.5</v>
      </c>
      <c r="AH56" s="216">
        <f t="shared" si="144"/>
        <v>2.5</v>
      </c>
      <c r="AI56" s="210">
        <f t="shared" ref="AI56:AI57" si="149">AVERAGE(AG56:AH56)</f>
        <v>2.5</v>
      </c>
      <c r="AJ56" s="256">
        <f>'2024 Расклад'!BD51</f>
        <v>4.333333333333333</v>
      </c>
      <c r="AK56" s="144">
        <f t="shared" si="23"/>
        <v>4.04</v>
      </c>
      <c r="AL56" s="60" t="str">
        <f t="shared" si="7"/>
        <v>B</v>
      </c>
      <c r="AM56" s="518">
        <f>'2024 Расклад'!BL51</f>
        <v>41.8</v>
      </c>
      <c r="AN56" s="145">
        <f t="shared" si="24"/>
        <v>57.16</v>
      </c>
      <c r="AO56" s="59" t="str">
        <f t="shared" si="41"/>
        <v>C</v>
      </c>
      <c r="AP56" s="522">
        <f>'2024 Расклад'!BT51</f>
        <v>66.3</v>
      </c>
      <c r="AQ56" s="260">
        <f t="shared" si="25"/>
        <v>62.01</v>
      </c>
      <c r="AR56" s="60" t="str">
        <f t="shared" si="128"/>
        <v>B</v>
      </c>
      <c r="AS56" s="91" t="str">
        <f t="shared" si="26"/>
        <v>C</v>
      </c>
      <c r="AT56" s="86">
        <f t="shared" si="27"/>
        <v>2.5</v>
      </c>
      <c r="AU56" s="86">
        <f t="shared" si="28"/>
        <v>2</v>
      </c>
      <c r="AV56" s="86">
        <f t="shared" si="29"/>
        <v>2.5</v>
      </c>
      <c r="AW56" s="849">
        <f t="shared" si="30"/>
        <v>2.3333333333333335</v>
      </c>
      <c r="AX56" s="91" t="str">
        <f t="shared" si="31"/>
        <v>B</v>
      </c>
      <c r="AY56" s="318">
        <f t="shared" si="138"/>
        <v>2.5</v>
      </c>
      <c r="AZ56" s="316">
        <f t="shared" si="139"/>
        <v>2.5</v>
      </c>
      <c r="BA56" s="316">
        <f t="shared" si="140"/>
        <v>2</v>
      </c>
      <c r="BB56" s="317">
        <f t="shared" si="35"/>
        <v>2.3333333333333335</v>
      </c>
    </row>
    <row r="57" spans="1:54" x14ac:dyDescent="0.25">
      <c r="A57" s="30">
        <v>8</v>
      </c>
      <c r="B57" s="47">
        <v>40031</v>
      </c>
      <c r="C57" s="128" t="s">
        <v>192</v>
      </c>
      <c r="D57" s="55">
        <f>'2024 Расклад'!J52</f>
        <v>4.1193000000000008</v>
      </c>
      <c r="E57" s="58">
        <f t="shared" si="9"/>
        <v>4.13</v>
      </c>
      <c r="F57" s="172" t="str">
        <f t="shared" si="102"/>
        <v>B</v>
      </c>
      <c r="G57" s="166">
        <f>'2024 Расклад'!P52</f>
        <v>3.8598000000000003</v>
      </c>
      <c r="H57" s="58">
        <f t="shared" si="10"/>
        <v>3.79</v>
      </c>
      <c r="I57" s="59" t="str">
        <f t="shared" si="103"/>
        <v>B</v>
      </c>
      <c r="J57" s="55">
        <f>'2024 Расклад'!V52</f>
        <v>4.0738000000000003</v>
      </c>
      <c r="K57" s="58">
        <f t="shared" si="11"/>
        <v>4.13</v>
      </c>
      <c r="L57" s="60" t="str">
        <f t="shared" si="104"/>
        <v>C</v>
      </c>
      <c r="M57" s="289">
        <f>'2024 Расклад'!AD52</f>
        <v>65.420560747663558</v>
      </c>
      <c r="N57" s="53">
        <f t="shared" si="105"/>
        <v>78.14</v>
      </c>
      <c r="O57" s="59" t="str">
        <f t="shared" si="12"/>
        <v>D</v>
      </c>
      <c r="P57" s="290">
        <f>'2024 Расклад'!AL52</f>
        <v>90.825688073394502</v>
      </c>
      <c r="Q57" s="294">
        <f t="shared" si="106"/>
        <v>96.07</v>
      </c>
      <c r="R57" s="60" t="str">
        <f t="shared" si="13"/>
        <v>B</v>
      </c>
      <c r="S57" s="304" t="str">
        <f t="shared" si="14"/>
        <v>C</v>
      </c>
      <c r="T57" s="66">
        <f t="shared" si="15"/>
        <v>2.5</v>
      </c>
      <c r="U57" s="66">
        <f t="shared" si="16"/>
        <v>2.5</v>
      </c>
      <c r="V57" s="66">
        <f t="shared" si="17"/>
        <v>2</v>
      </c>
      <c r="W57" s="66">
        <f t="shared" si="18"/>
        <v>1</v>
      </c>
      <c r="X57" s="66">
        <f t="shared" si="19"/>
        <v>2.5</v>
      </c>
      <c r="Y57" s="79">
        <f t="shared" si="20"/>
        <v>2.1</v>
      </c>
      <c r="Z57" s="83">
        <f>'2024 Расклад'!AR52</f>
        <v>3.9494949494949494</v>
      </c>
      <c r="AA57" s="54">
        <f t="shared" si="107"/>
        <v>3.85</v>
      </c>
      <c r="AB57" s="60" t="str">
        <f t="shared" si="36"/>
        <v>B</v>
      </c>
      <c r="AC57" s="185">
        <f>'2024 Расклад'!AX52</f>
        <v>3.6767676767676769</v>
      </c>
      <c r="AD57" s="54">
        <f t="shared" si="108"/>
        <v>3.76</v>
      </c>
      <c r="AE57" s="59" t="str">
        <f t="shared" si="146"/>
        <v>C</v>
      </c>
      <c r="AF57" s="198" t="str">
        <f t="shared" si="147"/>
        <v>C</v>
      </c>
      <c r="AG57" s="204">
        <f t="shared" si="148"/>
        <v>2.5</v>
      </c>
      <c r="AH57" s="216">
        <f t="shared" si="144"/>
        <v>2</v>
      </c>
      <c r="AI57" s="210">
        <f t="shared" si="149"/>
        <v>2.25</v>
      </c>
      <c r="AJ57" s="256">
        <f>'2024 Расклад'!BD52</f>
        <v>4.125</v>
      </c>
      <c r="AK57" s="144">
        <f t="shared" si="23"/>
        <v>4.04</v>
      </c>
      <c r="AL57" s="60" t="str">
        <f t="shared" si="7"/>
        <v>B</v>
      </c>
      <c r="AM57" s="518">
        <f>'2024 Расклад'!BL52</f>
        <v>69.900000000000006</v>
      </c>
      <c r="AN57" s="145">
        <f t="shared" si="24"/>
        <v>57.16</v>
      </c>
      <c r="AO57" s="59" t="str">
        <f t="shared" si="41"/>
        <v>A</v>
      </c>
      <c r="AP57" s="519">
        <f>'2024 Расклад'!BT52</f>
        <v>68.400000000000006</v>
      </c>
      <c r="AQ57" s="260">
        <f t="shared" si="25"/>
        <v>62.01</v>
      </c>
      <c r="AR57" s="60" t="str">
        <f t="shared" si="128"/>
        <v>B</v>
      </c>
      <c r="AS57" s="91" t="str">
        <f t="shared" si="26"/>
        <v>B</v>
      </c>
      <c r="AT57" s="86">
        <f t="shared" si="27"/>
        <v>2.5</v>
      </c>
      <c r="AU57" s="86">
        <f t="shared" si="28"/>
        <v>4.2</v>
      </c>
      <c r="AV57" s="86">
        <f t="shared" si="29"/>
        <v>2.5</v>
      </c>
      <c r="AW57" s="849">
        <f t="shared" si="30"/>
        <v>3.0666666666666664</v>
      </c>
      <c r="AX57" s="91" t="str">
        <f t="shared" si="31"/>
        <v>C</v>
      </c>
      <c r="AY57" s="318">
        <f t="shared" si="138"/>
        <v>2</v>
      </c>
      <c r="AZ57" s="316">
        <f t="shared" si="139"/>
        <v>2</v>
      </c>
      <c r="BA57" s="316">
        <f t="shared" si="140"/>
        <v>2.5</v>
      </c>
      <c r="BB57" s="317">
        <f t="shared" si="35"/>
        <v>2.1666666666666665</v>
      </c>
    </row>
    <row r="58" spans="1:54" x14ac:dyDescent="0.25">
      <c r="A58" s="30">
        <v>9</v>
      </c>
      <c r="B58" s="47">
        <v>40210</v>
      </c>
      <c r="C58" s="128" t="s">
        <v>37</v>
      </c>
      <c r="D58" s="55">
        <f>'2024 Расклад'!J53</f>
        <v>3.5298000000000003</v>
      </c>
      <c r="E58" s="58">
        <f t="shared" si="9"/>
        <v>4.13</v>
      </c>
      <c r="F58" s="172" t="str">
        <f t="shared" si="102"/>
        <v>C</v>
      </c>
      <c r="G58" s="166">
        <f>'2024 Расклад'!P53</f>
        <v>3.2152999999999996</v>
      </c>
      <c r="H58" s="58">
        <f t="shared" si="10"/>
        <v>3.79</v>
      </c>
      <c r="I58" s="59" t="str">
        <f t="shared" si="103"/>
        <v>D</v>
      </c>
      <c r="J58" s="55">
        <f>'2024 Расклад'!V53</f>
        <v>3.6466999999999996</v>
      </c>
      <c r="K58" s="58">
        <f t="shared" si="11"/>
        <v>4.13</v>
      </c>
      <c r="L58" s="60" t="str">
        <f t="shared" si="104"/>
        <v>C</v>
      </c>
      <c r="M58" s="289">
        <f>'2024 Расклад'!AD53</f>
        <v>44.680851063829792</v>
      </c>
      <c r="N58" s="53">
        <f t="shared" si="105"/>
        <v>78.14</v>
      </c>
      <c r="O58" s="59" t="str">
        <f t="shared" si="12"/>
        <v>D</v>
      </c>
      <c r="P58" s="290">
        <f>'2024 Расклад'!AL53</f>
        <v>84.313725490196077</v>
      </c>
      <c r="Q58" s="294">
        <f t="shared" si="106"/>
        <v>96.07</v>
      </c>
      <c r="R58" s="60" t="str">
        <f t="shared" si="13"/>
        <v>C</v>
      </c>
      <c r="S58" s="304" t="str">
        <f t="shared" si="14"/>
        <v>C</v>
      </c>
      <c r="T58" s="66">
        <f t="shared" si="15"/>
        <v>2</v>
      </c>
      <c r="U58" s="66">
        <f t="shared" si="16"/>
        <v>1</v>
      </c>
      <c r="V58" s="66">
        <f t="shared" si="17"/>
        <v>2</v>
      </c>
      <c r="W58" s="66">
        <f t="shared" si="18"/>
        <v>1</v>
      </c>
      <c r="X58" s="66">
        <f t="shared" si="19"/>
        <v>2</v>
      </c>
      <c r="Y58" s="79">
        <f t="shared" si="20"/>
        <v>1.6</v>
      </c>
      <c r="Z58" s="83">
        <f>'2024 Расклад'!AR53</f>
        <v>3.6530612244897958</v>
      </c>
      <c r="AA58" s="54">
        <f t="shared" si="107"/>
        <v>3.85</v>
      </c>
      <c r="AB58" s="60" t="str">
        <f t="shared" si="36"/>
        <v>C</v>
      </c>
      <c r="AC58" s="185">
        <f>'2024 Расклад'!AX53</f>
        <v>3.4693877551020407</v>
      </c>
      <c r="AD58" s="54">
        <f t="shared" si="108"/>
        <v>3.76</v>
      </c>
      <c r="AE58" s="59" t="str">
        <f>IF(AC58&gt;=$AC$128,"A",IF(AC58&gt;=$AC$129,"B",IF(AC58&gt;=$AC$130,"C","D")))</f>
        <v>D</v>
      </c>
      <c r="AF58" s="198" t="str">
        <f t="shared" si="21"/>
        <v>C</v>
      </c>
      <c r="AG58" s="204">
        <f t="shared" si="68"/>
        <v>2</v>
      </c>
      <c r="AH58" s="216">
        <f t="shared" ref="AH58:AH62" si="150">IF(AE58="A",4.2,IF(AE58="B",2.5,IF(AE58="C",2,1)))</f>
        <v>1</v>
      </c>
      <c r="AI58" s="210">
        <f t="shared" si="22"/>
        <v>1.5</v>
      </c>
      <c r="AJ58" s="256">
        <f>'2024 Расклад'!BD53</f>
        <v>3.75</v>
      </c>
      <c r="AK58" s="144">
        <f t="shared" si="23"/>
        <v>4.04</v>
      </c>
      <c r="AL58" s="60" t="str">
        <f t="shared" si="7"/>
        <v>C</v>
      </c>
      <c r="AM58" s="516">
        <f>'2024 Расклад'!BL53</f>
        <v>38.5</v>
      </c>
      <c r="AN58" s="145">
        <f t="shared" si="24"/>
        <v>57.16</v>
      </c>
      <c r="AO58" s="59" t="str">
        <f t="shared" si="41"/>
        <v>C</v>
      </c>
      <c r="AP58" s="522">
        <f>'2024 Расклад'!BT53</f>
        <v>49</v>
      </c>
      <c r="AQ58" s="260">
        <f t="shared" si="25"/>
        <v>62.01</v>
      </c>
      <c r="AR58" s="60" t="str">
        <f t="shared" si="128"/>
        <v>C</v>
      </c>
      <c r="AS58" s="91" t="str">
        <f t="shared" si="26"/>
        <v>C</v>
      </c>
      <c r="AT58" s="86">
        <f t="shared" si="27"/>
        <v>2</v>
      </c>
      <c r="AU58" s="86">
        <f t="shared" si="28"/>
        <v>2</v>
      </c>
      <c r="AV58" s="86">
        <f t="shared" si="29"/>
        <v>2</v>
      </c>
      <c r="AW58" s="849">
        <f t="shared" si="30"/>
        <v>2</v>
      </c>
      <c r="AX58" s="91" t="str">
        <f t="shared" si="31"/>
        <v>C</v>
      </c>
      <c r="AY58" s="318">
        <f t="shared" si="138"/>
        <v>2</v>
      </c>
      <c r="AZ58" s="316">
        <f t="shared" si="139"/>
        <v>2</v>
      </c>
      <c r="BA58" s="316">
        <f t="shared" si="140"/>
        <v>2</v>
      </c>
      <c r="BB58" s="317">
        <f t="shared" si="35"/>
        <v>2</v>
      </c>
    </row>
    <row r="59" spans="1:54" x14ac:dyDescent="0.25">
      <c r="A59" s="30">
        <v>10</v>
      </c>
      <c r="B59" s="46">
        <v>40300</v>
      </c>
      <c r="C59" s="129" t="s">
        <v>38</v>
      </c>
      <c r="D59" s="55">
        <f>'2024 Расклад'!J54</f>
        <v>3.9676999999999998</v>
      </c>
      <c r="E59" s="58">
        <f t="shared" si="9"/>
        <v>4.13</v>
      </c>
      <c r="F59" s="172" t="str">
        <f t="shared" si="102"/>
        <v>C</v>
      </c>
      <c r="G59" s="166">
        <f>'2024 Расклад'!P54</f>
        <v>3.6777999999999995</v>
      </c>
      <c r="H59" s="58">
        <f t="shared" si="10"/>
        <v>3.79</v>
      </c>
      <c r="I59" s="59" t="str">
        <f t="shared" si="103"/>
        <v>C</v>
      </c>
      <c r="J59" s="55">
        <f>'2024 Расклад'!V54</f>
        <v>3.7334000000000005</v>
      </c>
      <c r="K59" s="58">
        <f t="shared" si="11"/>
        <v>4.13</v>
      </c>
      <c r="L59" s="60" t="str">
        <f t="shared" si="104"/>
        <v>C</v>
      </c>
      <c r="M59" s="289">
        <f>'2024 Расклад'!AD54</f>
        <v>93.103448275862064</v>
      </c>
      <c r="N59" s="53">
        <f t="shared" si="105"/>
        <v>78.14</v>
      </c>
      <c r="O59" s="59" t="str">
        <f t="shared" si="12"/>
        <v>B</v>
      </c>
      <c r="P59" s="290">
        <f>'2024 Расклад'!AL54</f>
        <v>90</v>
      </c>
      <c r="Q59" s="294">
        <f t="shared" si="106"/>
        <v>96.07</v>
      </c>
      <c r="R59" s="60" t="str">
        <f t="shared" si="13"/>
        <v>B</v>
      </c>
      <c r="S59" s="304" t="str">
        <f t="shared" si="14"/>
        <v>C</v>
      </c>
      <c r="T59" s="66">
        <f t="shared" si="15"/>
        <v>2</v>
      </c>
      <c r="U59" s="66">
        <f t="shared" si="16"/>
        <v>2</v>
      </c>
      <c r="V59" s="66">
        <f t="shared" si="17"/>
        <v>2</v>
      </c>
      <c r="W59" s="66">
        <f t="shared" si="18"/>
        <v>2.5</v>
      </c>
      <c r="X59" s="66">
        <f t="shared" si="19"/>
        <v>2.5</v>
      </c>
      <c r="Y59" s="79">
        <f t="shared" si="20"/>
        <v>2.2000000000000002</v>
      </c>
      <c r="Z59" s="83">
        <f>'2024 Расклад'!AR54</f>
        <v>3.8666666666666667</v>
      </c>
      <c r="AA59" s="54">
        <f t="shared" si="107"/>
        <v>3.85</v>
      </c>
      <c r="AB59" s="60" t="str">
        <f t="shared" si="36"/>
        <v>B</v>
      </c>
      <c r="AC59" s="185">
        <f>'2024 Расклад'!AX54</f>
        <v>3.4333333333333331</v>
      </c>
      <c r="AD59" s="54">
        <f t="shared" si="108"/>
        <v>3.76</v>
      </c>
      <c r="AE59" s="59" t="str">
        <f>IF(AC59&gt;=$AC$128,"A",IF(AC59&gt;=$AC$129,"B",IF(AC59&gt;=$AC$130,"C","D")))</f>
        <v>D</v>
      </c>
      <c r="AF59" s="198" t="str">
        <f t="shared" si="21"/>
        <v>C</v>
      </c>
      <c r="AG59" s="204">
        <f t="shared" si="68"/>
        <v>2.5</v>
      </c>
      <c r="AH59" s="216">
        <f t="shared" si="150"/>
        <v>1</v>
      </c>
      <c r="AI59" s="210">
        <f t="shared" si="22"/>
        <v>1.75</v>
      </c>
      <c r="AJ59" s="256">
        <f>'2024 Расклад'!BD54</f>
        <v>3.6923076923076925</v>
      </c>
      <c r="AK59" s="144">
        <f t="shared" si="23"/>
        <v>4.04</v>
      </c>
      <c r="AL59" s="60" t="str">
        <f t="shared" ref="AL59:AL62" si="151">IF(AJ59&gt;=$AJ$128,"A",IF(AJ59&gt;=$AJ$129,"B",IF(AJ59&gt;=$AJ$130,"C","D")))</f>
        <v>C</v>
      </c>
      <c r="AM59" s="518">
        <f>'2024 Расклад'!BL54</f>
        <v>47.5</v>
      </c>
      <c r="AN59" s="145">
        <f t="shared" si="24"/>
        <v>57.16</v>
      </c>
      <c r="AO59" s="59" t="str">
        <f t="shared" ref="AO59:AO62" si="152">IF(AM59&gt;=$AM$128,"A",IF(AM59&gt;=$AM$129,"B",IF(AM59&gt;=$AM$130,"C","D")))</f>
        <v>C</v>
      </c>
      <c r="AP59" s="522">
        <f>'2024 Расклад'!BT54</f>
        <v>51.5</v>
      </c>
      <c r="AQ59" s="260">
        <f t="shared" si="25"/>
        <v>62.01</v>
      </c>
      <c r="AR59" s="60" t="str">
        <f t="shared" si="128"/>
        <v>C</v>
      </c>
      <c r="AS59" s="91" t="str">
        <f t="shared" si="26"/>
        <v>C</v>
      </c>
      <c r="AT59" s="86">
        <f t="shared" si="27"/>
        <v>2</v>
      </c>
      <c r="AU59" s="86">
        <f t="shared" si="28"/>
        <v>2</v>
      </c>
      <c r="AV59" s="86">
        <f t="shared" si="29"/>
        <v>2</v>
      </c>
      <c r="AW59" s="849">
        <f t="shared" si="30"/>
        <v>2</v>
      </c>
      <c r="AX59" s="91" t="str">
        <f t="shared" si="31"/>
        <v>C</v>
      </c>
      <c r="AY59" s="318">
        <f t="shared" si="138"/>
        <v>2</v>
      </c>
      <c r="AZ59" s="316">
        <f t="shared" si="139"/>
        <v>2</v>
      </c>
      <c r="BA59" s="316">
        <f t="shared" si="140"/>
        <v>2</v>
      </c>
      <c r="BB59" s="317">
        <f t="shared" si="35"/>
        <v>2</v>
      </c>
    </row>
    <row r="60" spans="1:54" x14ac:dyDescent="0.25">
      <c r="A60" s="30">
        <v>11</v>
      </c>
      <c r="B60" s="47">
        <v>40360</v>
      </c>
      <c r="C60" s="26" t="s">
        <v>39</v>
      </c>
      <c r="D60" s="55">
        <f>'2024 Расклад'!J55</f>
        <v>4.1703000000000001</v>
      </c>
      <c r="E60" s="58">
        <f t="shared" si="9"/>
        <v>4.13</v>
      </c>
      <c r="F60" s="172" t="str">
        <f t="shared" si="102"/>
        <v>B</v>
      </c>
      <c r="G60" s="166">
        <f>'2024 Расклад'!P55</f>
        <v>3.7564000000000006</v>
      </c>
      <c r="H60" s="58">
        <f t="shared" si="10"/>
        <v>3.79</v>
      </c>
      <c r="I60" s="59" t="str">
        <f t="shared" si="103"/>
        <v>C</v>
      </c>
      <c r="J60" s="55">
        <f>'2024 Расклад'!V55</f>
        <v>4.0730999999999993</v>
      </c>
      <c r="K60" s="58">
        <f t="shared" si="11"/>
        <v>4.13</v>
      </c>
      <c r="L60" s="60" t="str">
        <f t="shared" si="104"/>
        <v>C</v>
      </c>
      <c r="M60" s="289"/>
      <c r="N60" s="53">
        <f t="shared" si="105"/>
        <v>78.14</v>
      </c>
      <c r="O60" s="59"/>
      <c r="P60" s="290">
        <f>'2024 Расклад'!AL55</f>
        <v>97.5</v>
      </c>
      <c r="Q60" s="294">
        <f t="shared" si="106"/>
        <v>96.07</v>
      </c>
      <c r="R60" s="60" t="str">
        <f t="shared" si="13"/>
        <v>B</v>
      </c>
      <c r="S60" s="304" t="str">
        <f t="shared" si="14"/>
        <v>C</v>
      </c>
      <c r="T60" s="66">
        <f t="shared" si="15"/>
        <v>2.5</v>
      </c>
      <c r="U60" s="66">
        <f t="shared" si="16"/>
        <v>2</v>
      </c>
      <c r="V60" s="66">
        <f t="shared" si="17"/>
        <v>2</v>
      </c>
      <c r="W60" s="66"/>
      <c r="X60" s="66">
        <f t="shared" si="19"/>
        <v>2.5</v>
      </c>
      <c r="Y60" s="79">
        <f t="shared" si="20"/>
        <v>2.25</v>
      </c>
      <c r="Z60" s="83">
        <f>'2024 Расклад'!AR55</f>
        <v>3.5</v>
      </c>
      <c r="AA60" s="54">
        <f t="shared" si="107"/>
        <v>3.85</v>
      </c>
      <c r="AB60" s="60" t="str">
        <f t="shared" si="36"/>
        <v>C</v>
      </c>
      <c r="AC60" s="185">
        <f>'2024 Расклад'!AX55</f>
        <v>3.3333333333333335</v>
      </c>
      <c r="AD60" s="54">
        <f t="shared" si="108"/>
        <v>3.76</v>
      </c>
      <c r="AE60" s="59" t="str">
        <f t="shared" ref="AE60:AE62" si="153">IF(AC60&gt;=$AC$128,"A",IF(AC60&gt;=$AC$129,"B",IF(AC60&gt;=$AC$130,"C","D")))</f>
        <v>D</v>
      </c>
      <c r="AF60" s="198" t="str">
        <f t="shared" ref="AF60:AF62" si="154">IF(AI60&gt;=3.5,"A",IF(AI60&gt;=2.5,"B",IF(AI60&gt;=1.5,"C","D")))</f>
        <v>C</v>
      </c>
      <c r="AG60" s="204">
        <f t="shared" ref="AG60:AG62" si="155">IF(AB60="A",4.2,IF(AB60="B",2.5,IF(AB60="C",2,1)))</f>
        <v>2</v>
      </c>
      <c r="AH60" s="216">
        <f t="shared" si="150"/>
        <v>1</v>
      </c>
      <c r="AI60" s="210">
        <f t="shared" ref="AI60:AI62" si="156">AVERAGE(AG60:AH60)</f>
        <v>1.5</v>
      </c>
      <c r="AJ60" s="256">
        <f>'2024 Расклад'!BD55</f>
        <v>3.6315789473684212</v>
      </c>
      <c r="AK60" s="144">
        <f t="shared" si="23"/>
        <v>4.04</v>
      </c>
      <c r="AL60" s="60" t="str">
        <f t="shared" si="151"/>
        <v>C</v>
      </c>
      <c r="AM60" s="523">
        <f>'2024 Расклад'!BL55</f>
        <v>38.6</v>
      </c>
      <c r="AN60" s="145">
        <f t="shared" si="24"/>
        <v>57.16</v>
      </c>
      <c r="AO60" s="59" t="str">
        <f t="shared" si="152"/>
        <v>C</v>
      </c>
      <c r="AP60" s="524">
        <f>'2024 Расклад'!BT55</f>
        <v>41.7</v>
      </c>
      <c r="AQ60" s="260">
        <f t="shared" si="25"/>
        <v>62.01</v>
      </c>
      <c r="AR60" s="60" t="str">
        <f t="shared" si="128"/>
        <v>C</v>
      </c>
      <c r="AS60" s="91" t="str">
        <f t="shared" si="26"/>
        <v>C</v>
      </c>
      <c r="AT60" s="86">
        <f t="shared" si="27"/>
        <v>2</v>
      </c>
      <c r="AU60" s="86">
        <f t="shared" si="28"/>
        <v>2</v>
      </c>
      <c r="AV60" s="86">
        <f t="shared" si="29"/>
        <v>2</v>
      </c>
      <c r="AW60" s="849">
        <f t="shared" si="30"/>
        <v>2</v>
      </c>
      <c r="AX60" s="91" t="str">
        <f t="shared" si="31"/>
        <v>C</v>
      </c>
      <c r="AY60" s="318">
        <f t="shared" si="138"/>
        <v>2</v>
      </c>
      <c r="AZ60" s="316">
        <f t="shared" si="139"/>
        <v>2</v>
      </c>
      <c r="BA60" s="316">
        <f t="shared" si="140"/>
        <v>2</v>
      </c>
      <c r="BB60" s="317">
        <f t="shared" si="35"/>
        <v>2</v>
      </c>
    </row>
    <row r="61" spans="1:54" x14ac:dyDescent="0.25">
      <c r="A61" s="30">
        <v>12</v>
      </c>
      <c r="B61" s="47">
        <v>40390</v>
      </c>
      <c r="C61" s="26" t="s">
        <v>40</v>
      </c>
      <c r="D61" s="55">
        <f>'2024 Расклад'!J56</f>
        <v>4.0537000000000001</v>
      </c>
      <c r="E61" s="58">
        <f t="shared" si="9"/>
        <v>4.13</v>
      </c>
      <c r="F61" s="172" t="str">
        <f t="shared" si="102"/>
        <v>C</v>
      </c>
      <c r="G61" s="166">
        <f>'2024 Расклад'!P56</f>
        <v>3.2195</v>
      </c>
      <c r="H61" s="58">
        <f t="shared" si="10"/>
        <v>3.79</v>
      </c>
      <c r="I61" s="59" t="str">
        <f t="shared" si="103"/>
        <v>D</v>
      </c>
      <c r="J61" s="55">
        <f>'2024 Расклад'!V56</f>
        <v>3.5405000000000002</v>
      </c>
      <c r="K61" s="58">
        <f t="shared" si="11"/>
        <v>4.13</v>
      </c>
      <c r="L61" s="60" t="str">
        <f t="shared" si="104"/>
        <v>C</v>
      </c>
      <c r="M61" s="289">
        <f>'2024 Расклад'!AD56</f>
        <v>22</v>
      </c>
      <c r="N61" s="53">
        <f t="shared" si="105"/>
        <v>78.14</v>
      </c>
      <c r="O61" s="59" t="str">
        <f t="shared" si="12"/>
        <v>D</v>
      </c>
      <c r="P61" s="290">
        <f>'2024 Расклад'!AL56</f>
        <v>86.04651162790698</v>
      </c>
      <c r="Q61" s="294">
        <f t="shared" si="106"/>
        <v>96.07</v>
      </c>
      <c r="R61" s="60" t="str">
        <f t="shared" si="13"/>
        <v>C</v>
      </c>
      <c r="S61" s="304" t="str">
        <f t="shared" si="14"/>
        <v>C</v>
      </c>
      <c r="T61" s="66">
        <f t="shared" si="15"/>
        <v>2</v>
      </c>
      <c r="U61" s="66">
        <f t="shared" si="16"/>
        <v>1</v>
      </c>
      <c r="V61" s="66">
        <f t="shared" si="17"/>
        <v>2</v>
      </c>
      <c r="W61" s="66">
        <f t="shared" si="18"/>
        <v>1</v>
      </c>
      <c r="X61" s="66">
        <f t="shared" si="19"/>
        <v>2</v>
      </c>
      <c r="Y61" s="79">
        <f t="shared" si="20"/>
        <v>1.6</v>
      </c>
      <c r="Z61" s="83">
        <f>'2024 Расклад'!AR56</f>
        <v>3.6363636363636362</v>
      </c>
      <c r="AA61" s="54">
        <f t="shared" si="107"/>
        <v>3.85</v>
      </c>
      <c r="AB61" s="60" t="str">
        <f t="shared" si="36"/>
        <v>C</v>
      </c>
      <c r="AC61" s="185">
        <f>'2024 Расклад'!AX56</f>
        <v>3.5476190476190474</v>
      </c>
      <c r="AD61" s="54">
        <f t="shared" si="108"/>
        <v>3.76</v>
      </c>
      <c r="AE61" s="59" t="str">
        <f t="shared" si="153"/>
        <v>C</v>
      </c>
      <c r="AF61" s="198" t="str">
        <f t="shared" si="154"/>
        <v>C</v>
      </c>
      <c r="AG61" s="204">
        <f t="shared" si="155"/>
        <v>2</v>
      </c>
      <c r="AH61" s="216">
        <f t="shared" si="150"/>
        <v>2</v>
      </c>
      <c r="AI61" s="210">
        <f t="shared" si="156"/>
        <v>2</v>
      </c>
      <c r="AJ61" s="256"/>
      <c r="AK61" s="144">
        <f t="shared" si="23"/>
        <v>4.04</v>
      </c>
      <c r="AL61" s="60"/>
      <c r="AM61" s="523"/>
      <c r="AN61" s="145">
        <f t="shared" si="24"/>
        <v>57.16</v>
      </c>
      <c r="AO61" s="59"/>
      <c r="AP61" s="530"/>
      <c r="AQ61" s="260">
        <f t="shared" si="25"/>
        <v>62.01</v>
      </c>
      <c r="AR61" s="60"/>
      <c r="AS61" s="91"/>
      <c r="AT61" s="86"/>
      <c r="AU61" s="86"/>
      <c r="AV61" s="86"/>
      <c r="AW61" s="849"/>
      <c r="AX61" s="91" t="str">
        <f t="shared" si="31"/>
        <v>C</v>
      </c>
      <c r="AY61" s="318">
        <f t="shared" si="138"/>
        <v>2</v>
      </c>
      <c r="AZ61" s="316">
        <f t="shared" si="139"/>
        <v>2</v>
      </c>
      <c r="BA61" s="316"/>
      <c r="BB61" s="317">
        <f t="shared" si="35"/>
        <v>2</v>
      </c>
    </row>
    <row r="62" spans="1:54" x14ac:dyDescent="0.25">
      <c r="A62" s="30">
        <v>13</v>
      </c>
      <c r="B62" s="47">
        <v>40720</v>
      </c>
      <c r="C62" s="26" t="s">
        <v>193</v>
      </c>
      <c r="D62" s="55">
        <f>'2024 Расклад'!J57</f>
        <v>4.1589999999999998</v>
      </c>
      <c r="E62" s="58">
        <f t="shared" si="9"/>
        <v>4.13</v>
      </c>
      <c r="F62" s="172" t="str">
        <f t="shared" si="102"/>
        <v>B</v>
      </c>
      <c r="G62" s="166">
        <f>'2024 Расклад'!P57</f>
        <v>3.6841000000000004</v>
      </c>
      <c r="H62" s="58">
        <f t="shared" si="10"/>
        <v>3.79</v>
      </c>
      <c r="I62" s="59" t="str">
        <f t="shared" si="103"/>
        <v>C</v>
      </c>
      <c r="J62" s="55">
        <f>'2024 Расклад'!V57</f>
        <v>4.0229999999999997</v>
      </c>
      <c r="K62" s="58">
        <f t="shared" si="11"/>
        <v>4.13</v>
      </c>
      <c r="L62" s="60" t="str">
        <f t="shared" si="104"/>
        <v>C</v>
      </c>
      <c r="M62" s="289">
        <f>'2024 Расклад'!AD57</f>
        <v>64.566929133858267</v>
      </c>
      <c r="N62" s="53">
        <f t="shared" si="105"/>
        <v>78.14</v>
      </c>
      <c r="O62" s="59" t="str">
        <f t="shared" si="12"/>
        <v>D</v>
      </c>
      <c r="P62" s="290">
        <f>'2024 Расклад'!AL57</f>
        <v>91.2</v>
      </c>
      <c r="Q62" s="294">
        <f t="shared" si="106"/>
        <v>96.07</v>
      </c>
      <c r="R62" s="60" t="str">
        <f t="shared" si="13"/>
        <v>B</v>
      </c>
      <c r="S62" s="304" t="str">
        <f t="shared" si="14"/>
        <v>C</v>
      </c>
      <c r="T62" s="66">
        <f t="shared" si="15"/>
        <v>2.5</v>
      </c>
      <c r="U62" s="66">
        <f t="shared" si="16"/>
        <v>2</v>
      </c>
      <c r="V62" s="66">
        <f t="shared" si="17"/>
        <v>2</v>
      </c>
      <c r="W62" s="66">
        <f t="shared" si="18"/>
        <v>1</v>
      </c>
      <c r="X62" s="66">
        <f t="shared" si="19"/>
        <v>2.5</v>
      </c>
      <c r="Y62" s="79">
        <f t="shared" si="20"/>
        <v>2</v>
      </c>
      <c r="Z62" s="83">
        <f>'2024 Расклад'!AR57</f>
        <v>3.7674418604651163</v>
      </c>
      <c r="AA62" s="54">
        <f t="shared" si="107"/>
        <v>3.85</v>
      </c>
      <c r="AB62" s="60" t="str">
        <f t="shared" si="36"/>
        <v>C</v>
      </c>
      <c r="AC62" s="185">
        <f>'2024 Расклад'!AX57</f>
        <v>3.6162790697674421</v>
      </c>
      <c r="AD62" s="54">
        <f t="shared" si="108"/>
        <v>3.76</v>
      </c>
      <c r="AE62" s="59" t="str">
        <f t="shared" si="153"/>
        <v>C</v>
      </c>
      <c r="AF62" s="198" t="str">
        <f t="shared" si="154"/>
        <v>C</v>
      </c>
      <c r="AG62" s="204">
        <f t="shared" si="155"/>
        <v>2</v>
      </c>
      <c r="AH62" s="216">
        <f t="shared" si="150"/>
        <v>2</v>
      </c>
      <c r="AI62" s="210">
        <f t="shared" si="156"/>
        <v>2</v>
      </c>
      <c r="AJ62" s="256">
        <f>'2024 Расклад'!BD57</f>
        <v>4.32</v>
      </c>
      <c r="AK62" s="144">
        <f t="shared" si="23"/>
        <v>4.04</v>
      </c>
      <c r="AL62" s="60" t="str">
        <f t="shared" si="151"/>
        <v>B</v>
      </c>
      <c r="AM62" s="518">
        <f>'2024 Расклад'!BL57</f>
        <v>68.8</v>
      </c>
      <c r="AN62" s="145">
        <f t="shared" si="24"/>
        <v>57.16</v>
      </c>
      <c r="AO62" s="59" t="str">
        <f t="shared" si="152"/>
        <v>A</v>
      </c>
      <c r="AP62" s="519">
        <f>'2024 Расклад'!BT57</f>
        <v>61.9</v>
      </c>
      <c r="AQ62" s="260">
        <f t="shared" si="25"/>
        <v>62.01</v>
      </c>
      <c r="AR62" s="60" t="str">
        <f t="shared" si="128"/>
        <v>B</v>
      </c>
      <c r="AS62" s="91" t="str">
        <f t="shared" si="26"/>
        <v>B</v>
      </c>
      <c r="AT62" s="86">
        <f t="shared" si="27"/>
        <v>2.5</v>
      </c>
      <c r="AU62" s="86">
        <f t="shared" si="28"/>
        <v>4.2</v>
      </c>
      <c r="AV62" s="86">
        <f t="shared" si="29"/>
        <v>2.5</v>
      </c>
      <c r="AW62" s="849">
        <f t="shared" si="30"/>
        <v>3.0666666666666664</v>
      </c>
      <c r="AX62" s="91" t="str">
        <f t="shared" si="31"/>
        <v>C</v>
      </c>
      <c r="AY62" s="318">
        <f t="shared" si="138"/>
        <v>2</v>
      </c>
      <c r="AZ62" s="316">
        <f t="shared" si="139"/>
        <v>2</v>
      </c>
      <c r="BA62" s="316">
        <f t="shared" si="140"/>
        <v>2.5</v>
      </c>
      <c r="BB62" s="317">
        <f t="shared" si="35"/>
        <v>2.1666666666666665</v>
      </c>
    </row>
    <row r="63" spans="1:54" x14ac:dyDescent="0.25">
      <c r="A63" s="30">
        <v>14</v>
      </c>
      <c r="B63" s="47">
        <v>40730</v>
      </c>
      <c r="C63" s="26" t="s">
        <v>42</v>
      </c>
      <c r="D63" s="55">
        <f>'2024 Расклад'!J58</f>
        <v>3.5314999999999999</v>
      </c>
      <c r="E63" s="58">
        <f t="shared" si="9"/>
        <v>4.13</v>
      </c>
      <c r="F63" s="172" t="str">
        <f t="shared" si="102"/>
        <v>C</v>
      </c>
      <c r="G63" s="166">
        <f>'2024 Расклад'!P58</f>
        <v>3.4509000000000003</v>
      </c>
      <c r="H63" s="58">
        <f t="shared" si="10"/>
        <v>3.79</v>
      </c>
      <c r="I63" s="59" t="str">
        <f t="shared" si="103"/>
        <v>D</v>
      </c>
      <c r="J63" s="55">
        <f>'2024 Расклад'!V58</f>
        <v>3.7444000000000002</v>
      </c>
      <c r="K63" s="58">
        <f t="shared" si="11"/>
        <v>4.13</v>
      </c>
      <c r="L63" s="60" t="str">
        <f t="shared" si="104"/>
        <v>C</v>
      </c>
      <c r="M63" s="289">
        <f>'2024 Расклад'!AD58</f>
        <v>69.565217391304344</v>
      </c>
      <c r="N63" s="53">
        <f t="shared" si="105"/>
        <v>78.14</v>
      </c>
      <c r="O63" s="59" t="str">
        <f t="shared" si="12"/>
        <v>D</v>
      </c>
      <c r="P63" s="290">
        <f>'2024 Расклад'!AL58</f>
        <v>100</v>
      </c>
      <c r="Q63" s="294">
        <f t="shared" si="106"/>
        <v>96.07</v>
      </c>
      <c r="R63" s="60" t="str">
        <f t="shared" si="13"/>
        <v>A</v>
      </c>
      <c r="S63" s="304" t="str">
        <f t="shared" si="14"/>
        <v>C</v>
      </c>
      <c r="T63" s="66">
        <f t="shared" si="15"/>
        <v>2</v>
      </c>
      <c r="U63" s="66">
        <f t="shared" si="16"/>
        <v>1</v>
      </c>
      <c r="V63" s="66">
        <f t="shared" si="17"/>
        <v>2</v>
      </c>
      <c r="W63" s="66">
        <f t="shared" si="18"/>
        <v>1</v>
      </c>
      <c r="X63" s="66">
        <f t="shared" si="19"/>
        <v>4.2</v>
      </c>
      <c r="Y63" s="79">
        <f t="shared" si="20"/>
        <v>2.04</v>
      </c>
      <c r="Z63" s="83">
        <f>'2024 Расклад'!AR58</f>
        <v>3.7727272727272729</v>
      </c>
      <c r="AA63" s="54">
        <f t="shared" si="107"/>
        <v>3.85</v>
      </c>
      <c r="AB63" s="60" t="str">
        <f t="shared" si="36"/>
        <v>C</v>
      </c>
      <c r="AC63" s="185">
        <f>'2024 Расклад'!AX58</f>
        <v>3.6086956521739131</v>
      </c>
      <c r="AD63" s="54">
        <f t="shared" si="108"/>
        <v>3.76</v>
      </c>
      <c r="AE63" s="59" t="str">
        <f>IF(AC63&gt;=$AC$128,"A",IF(AC63&gt;=$AC$129,"B",IF(AC63&gt;=$AC$130,"C","D")))</f>
        <v>C</v>
      </c>
      <c r="AF63" s="198" t="str">
        <f t="shared" si="21"/>
        <v>C</v>
      </c>
      <c r="AG63" s="204">
        <f t="shared" si="68"/>
        <v>2</v>
      </c>
      <c r="AH63" s="216">
        <f t="shared" ref="AH63" si="157">IF(AE63="A",4.2,IF(AE63="B",2.5,IF(AE63="C",2,1)))</f>
        <v>2</v>
      </c>
      <c r="AI63" s="210">
        <f t="shared" si="22"/>
        <v>2</v>
      </c>
      <c r="AJ63" s="256"/>
      <c r="AK63" s="144">
        <f t="shared" si="23"/>
        <v>4.04</v>
      </c>
      <c r="AL63" s="60"/>
      <c r="AM63" s="516"/>
      <c r="AN63" s="145">
        <f t="shared" si="24"/>
        <v>57.16</v>
      </c>
      <c r="AO63" s="59"/>
      <c r="AP63" s="522"/>
      <c r="AQ63" s="260">
        <f t="shared" si="25"/>
        <v>62.01</v>
      </c>
      <c r="AR63" s="60"/>
      <c r="AS63" s="91"/>
      <c r="AT63" s="86"/>
      <c r="AU63" s="86"/>
      <c r="AV63" s="86"/>
      <c r="AW63" s="849"/>
      <c r="AX63" s="91" t="str">
        <f t="shared" si="31"/>
        <v>C</v>
      </c>
      <c r="AY63" s="318">
        <f t="shared" si="138"/>
        <v>2</v>
      </c>
      <c r="AZ63" s="316">
        <f t="shared" si="139"/>
        <v>2</v>
      </c>
      <c r="BA63" s="316"/>
      <c r="BB63" s="317">
        <f t="shared" si="35"/>
        <v>2</v>
      </c>
    </row>
    <row r="64" spans="1:54" x14ac:dyDescent="0.25">
      <c r="A64" s="30">
        <v>15</v>
      </c>
      <c r="B64" s="47">
        <v>40820</v>
      </c>
      <c r="C64" s="26" t="s">
        <v>194</v>
      </c>
      <c r="D64" s="55">
        <f>'2024 Расклад'!J59</f>
        <v>3.7957000000000001</v>
      </c>
      <c r="E64" s="58">
        <f t="shared" si="9"/>
        <v>4.13</v>
      </c>
      <c r="F64" s="172" t="str">
        <f t="shared" si="102"/>
        <v>C</v>
      </c>
      <c r="G64" s="166">
        <f>'2024 Расклад'!P59</f>
        <v>3.3558999999999997</v>
      </c>
      <c r="H64" s="58">
        <f t="shared" si="10"/>
        <v>3.79</v>
      </c>
      <c r="I64" s="59" t="str">
        <f t="shared" si="103"/>
        <v>D</v>
      </c>
      <c r="J64" s="55">
        <f>'2024 Расклад'!V59</f>
        <v>4.1758000000000006</v>
      </c>
      <c r="K64" s="58">
        <f t="shared" si="11"/>
        <v>4.13</v>
      </c>
      <c r="L64" s="60" t="str">
        <f t="shared" si="104"/>
        <v>B</v>
      </c>
      <c r="M64" s="289">
        <f>'2024 Расклад'!AD59</f>
        <v>94.565217391304344</v>
      </c>
      <c r="N64" s="53">
        <f t="shared" si="105"/>
        <v>78.14</v>
      </c>
      <c r="O64" s="59" t="str">
        <f t="shared" si="12"/>
        <v>B</v>
      </c>
      <c r="P64" s="290">
        <f>'2024 Расклад'!AL59</f>
        <v>98.795180722891573</v>
      </c>
      <c r="Q64" s="294">
        <f t="shared" si="106"/>
        <v>96.07</v>
      </c>
      <c r="R64" s="60" t="str">
        <f t="shared" si="13"/>
        <v>B</v>
      </c>
      <c r="S64" s="304" t="str">
        <f t="shared" si="14"/>
        <v>C</v>
      </c>
      <c r="T64" s="66">
        <f t="shared" si="15"/>
        <v>2</v>
      </c>
      <c r="U64" s="66">
        <f t="shared" si="16"/>
        <v>1</v>
      </c>
      <c r="V64" s="66">
        <f t="shared" si="17"/>
        <v>2.5</v>
      </c>
      <c r="W64" s="66">
        <f t="shared" si="18"/>
        <v>2.5</v>
      </c>
      <c r="X64" s="66">
        <f t="shared" si="19"/>
        <v>2.5</v>
      </c>
      <c r="Y64" s="79">
        <f t="shared" si="20"/>
        <v>2.1</v>
      </c>
      <c r="Z64" s="83">
        <f>'2024 Расклад'!AR59</f>
        <v>3.8695652173913042</v>
      </c>
      <c r="AA64" s="54">
        <f t="shared" si="107"/>
        <v>3.85</v>
      </c>
      <c r="AB64" s="60" t="str">
        <f t="shared" si="36"/>
        <v>B</v>
      </c>
      <c r="AC64" s="185">
        <f>'2024 Расклад'!AX59</f>
        <v>3.7536231884057969</v>
      </c>
      <c r="AD64" s="54">
        <f t="shared" si="108"/>
        <v>3.76</v>
      </c>
      <c r="AE64" s="59" t="str">
        <f>IF(AC64&gt;=$AC$128,"A",IF(AC64&gt;=$AC$129,"B",IF(AC64&gt;=$AC$130,"C","D")))</f>
        <v>B</v>
      </c>
      <c r="AF64" s="198" t="str">
        <f t="shared" ref="AF64" si="158">IF(AI64&gt;=3.5,"A",IF(AI64&gt;=2.5,"B",IF(AI64&gt;=1.5,"C","D")))</f>
        <v>B</v>
      </c>
      <c r="AG64" s="204">
        <f t="shared" ref="AG64" si="159">IF(AB64="A",4.2,IF(AB64="B",2.5,IF(AB64="C",2,1)))</f>
        <v>2.5</v>
      </c>
      <c r="AH64" s="216">
        <f>IF(AE64="A",4.2,IF(AE64="B",2.5,IF(AE64="C",2,1)))</f>
        <v>2.5</v>
      </c>
      <c r="AI64" s="210">
        <f t="shared" ref="AI64" si="160">AVERAGE(AG64:AH64)</f>
        <v>2.5</v>
      </c>
      <c r="AJ64" s="256">
        <f>'2024 Расклад'!BD59</f>
        <v>4</v>
      </c>
      <c r="AK64" s="144">
        <f t="shared" si="23"/>
        <v>4.04</v>
      </c>
      <c r="AL64" s="60" t="str">
        <f t="shared" si="7"/>
        <v>B</v>
      </c>
      <c r="AM64" s="518">
        <f>'2024 Расклад'!BL59</f>
        <v>53</v>
      </c>
      <c r="AN64" s="145">
        <f t="shared" si="24"/>
        <v>57.16</v>
      </c>
      <c r="AO64" s="59" t="str">
        <f t="shared" si="41"/>
        <v>B</v>
      </c>
      <c r="AP64" s="519">
        <f>'2024 Расклад'!BT59</f>
        <v>61</v>
      </c>
      <c r="AQ64" s="260">
        <f t="shared" si="25"/>
        <v>62.01</v>
      </c>
      <c r="AR64" s="60" t="str">
        <f t="shared" ref="AR64:AR81" si="161">IF(AP64&gt;=$AP$128,"A",IF(AP64&gt;=$AP$129,"B",IF(AP64&gt;=$AP$130,"C","D")))</f>
        <v>B</v>
      </c>
      <c r="AS64" s="91" t="str">
        <f t="shared" si="26"/>
        <v>B</v>
      </c>
      <c r="AT64" s="86">
        <f t="shared" si="27"/>
        <v>2.5</v>
      </c>
      <c r="AU64" s="86">
        <f t="shared" si="28"/>
        <v>2.5</v>
      </c>
      <c r="AV64" s="86">
        <f t="shared" si="29"/>
        <v>2.5</v>
      </c>
      <c r="AW64" s="849">
        <f t="shared" si="30"/>
        <v>2.5</v>
      </c>
      <c r="AX64" s="91" t="str">
        <f t="shared" si="31"/>
        <v>B</v>
      </c>
      <c r="AY64" s="318">
        <f t="shared" si="138"/>
        <v>2</v>
      </c>
      <c r="AZ64" s="316">
        <f t="shared" si="139"/>
        <v>2.5</v>
      </c>
      <c r="BA64" s="316">
        <f t="shared" si="140"/>
        <v>2.5</v>
      </c>
      <c r="BB64" s="317">
        <f t="shared" si="35"/>
        <v>2.3333333333333335</v>
      </c>
    </row>
    <row r="65" spans="1:54" x14ac:dyDescent="0.25">
      <c r="A65" s="30">
        <v>16</v>
      </c>
      <c r="B65" s="47">
        <v>40840</v>
      </c>
      <c r="C65" s="26" t="s">
        <v>43</v>
      </c>
      <c r="D65" s="55">
        <f>'2024 Расклад'!J60</f>
        <v>3.9081000000000001</v>
      </c>
      <c r="E65" s="58">
        <f t="shared" si="9"/>
        <v>4.13</v>
      </c>
      <c r="F65" s="172" t="str">
        <f t="shared" si="102"/>
        <v>C</v>
      </c>
      <c r="G65" s="166">
        <f>'2024 Расклад'!P60</f>
        <v>3.8638999999999997</v>
      </c>
      <c r="H65" s="58">
        <f t="shared" si="10"/>
        <v>3.79</v>
      </c>
      <c r="I65" s="59" t="str">
        <f t="shared" si="103"/>
        <v>B</v>
      </c>
      <c r="J65" s="55">
        <f>'2024 Расклад'!V60</f>
        <v>3.7466000000000004</v>
      </c>
      <c r="K65" s="58">
        <f t="shared" si="11"/>
        <v>4.13</v>
      </c>
      <c r="L65" s="60" t="str">
        <f t="shared" si="104"/>
        <v>C</v>
      </c>
      <c r="M65" s="289">
        <f>'2024 Расклад'!AD60</f>
        <v>89.534883720930225</v>
      </c>
      <c r="N65" s="53">
        <f t="shared" si="105"/>
        <v>78.14</v>
      </c>
      <c r="O65" s="59" t="str">
        <f t="shared" si="12"/>
        <v>C</v>
      </c>
      <c r="P65" s="290">
        <f>'2024 Расклад'!AL60</f>
        <v>100</v>
      </c>
      <c r="Q65" s="294">
        <f t="shared" si="106"/>
        <v>96.07</v>
      </c>
      <c r="R65" s="60" t="str">
        <f t="shared" si="13"/>
        <v>A</v>
      </c>
      <c r="S65" s="304" t="str">
        <f t="shared" si="14"/>
        <v>B</v>
      </c>
      <c r="T65" s="66">
        <f t="shared" si="15"/>
        <v>2</v>
      </c>
      <c r="U65" s="66">
        <f t="shared" si="16"/>
        <v>2.5</v>
      </c>
      <c r="V65" s="66">
        <f t="shared" si="17"/>
        <v>2</v>
      </c>
      <c r="W65" s="66">
        <f t="shared" si="18"/>
        <v>2</v>
      </c>
      <c r="X65" s="66">
        <f t="shared" si="19"/>
        <v>4.2</v>
      </c>
      <c r="Y65" s="79">
        <f t="shared" si="20"/>
        <v>2.54</v>
      </c>
      <c r="Z65" s="83">
        <f>'2024 Расклад'!AR60</f>
        <v>3.5696202531645569</v>
      </c>
      <c r="AA65" s="54">
        <f t="shared" si="107"/>
        <v>3.85</v>
      </c>
      <c r="AB65" s="60" t="str">
        <f t="shared" si="36"/>
        <v>C</v>
      </c>
      <c r="AC65" s="185">
        <f>'2024 Расклад'!AX60</f>
        <v>3.3417721518987342</v>
      </c>
      <c r="AD65" s="54">
        <f t="shared" si="108"/>
        <v>3.76</v>
      </c>
      <c r="AE65" s="59" t="str">
        <f t="shared" ref="AE65:AE72" si="162">IF(AC65&gt;=$AC$128,"A",IF(AC65&gt;=$AC$129,"B",IF(AC65&gt;=$AC$130,"C","D")))</f>
        <v>D</v>
      </c>
      <c r="AF65" s="198" t="str">
        <f t="shared" si="21"/>
        <v>C</v>
      </c>
      <c r="AG65" s="204">
        <f t="shared" si="68"/>
        <v>2</v>
      </c>
      <c r="AH65" s="216">
        <f t="shared" ref="AH65:AH72" si="163">IF(AE65="A",4.2,IF(AE65="B",2.5,IF(AE65="C",2,1)))</f>
        <v>1</v>
      </c>
      <c r="AI65" s="210">
        <f t="shared" si="22"/>
        <v>1.5</v>
      </c>
      <c r="AJ65" s="256">
        <f>'2024 Расклад'!BD60</f>
        <v>4.166666666666667</v>
      </c>
      <c r="AK65" s="144">
        <f t="shared" si="23"/>
        <v>4.04</v>
      </c>
      <c r="AL65" s="60" t="str">
        <f t="shared" si="7"/>
        <v>B</v>
      </c>
      <c r="AM65" s="518">
        <f>'2024 Расклад'!BL60</f>
        <v>55</v>
      </c>
      <c r="AN65" s="145">
        <f t="shared" si="24"/>
        <v>57.16</v>
      </c>
      <c r="AO65" s="59" t="str">
        <f t="shared" si="41"/>
        <v>B</v>
      </c>
      <c r="AP65" s="522">
        <f>'2024 Расклад'!BT60</f>
        <v>51.9</v>
      </c>
      <c r="AQ65" s="260">
        <f t="shared" si="25"/>
        <v>62.01</v>
      </c>
      <c r="AR65" s="60" t="str">
        <f t="shared" si="161"/>
        <v>C</v>
      </c>
      <c r="AS65" s="91" t="str">
        <f t="shared" si="26"/>
        <v>C</v>
      </c>
      <c r="AT65" s="86">
        <f t="shared" si="27"/>
        <v>2.5</v>
      </c>
      <c r="AU65" s="86">
        <f t="shared" si="28"/>
        <v>2.5</v>
      </c>
      <c r="AV65" s="86">
        <f t="shared" si="29"/>
        <v>2</v>
      </c>
      <c r="AW65" s="849">
        <f t="shared" si="30"/>
        <v>2.3333333333333335</v>
      </c>
      <c r="AX65" s="91" t="str">
        <f t="shared" si="31"/>
        <v>C</v>
      </c>
      <c r="AY65" s="318">
        <f t="shared" si="32"/>
        <v>2.5</v>
      </c>
      <c r="AZ65" s="316">
        <f t="shared" si="33"/>
        <v>2</v>
      </c>
      <c r="BA65" s="316">
        <f t="shared" si="34"/>
        <v>2</v>
      </c>
      <c r="BB65" s="317">
        <f t="shared" si="35"/>
        <v>2.1666666666666665</v>
      </c>
    </row>
    <row r="66" spans="1:54" x14ac:dyDescent="0.25">
      <c r="A66" s="30">
        <v>17</v>
      </c>
      <c r="B66" s="47">
        <v>40950</v>
      </c>
      <c r="C66" s="26" t="s">
        <v>44</v>
      </c>
      <c r="D66" s="55">
        <f>'2024 Расклад'!J61</f>
        <v>4.1303999999999998</v>
      </c>
      <c r="E66" s="58">
        <f t="shared" si="9"/>
        <v>4.13</v>
      </c>
      <c r="F66" s="172" t="str">
        <f t="shared" si="102"/>
        <v>B</v>
      </c>
      <c r="G66" s="166">
        <f>'2024 Расклад'!P61</f>
        <v>3.6638000000000002</v>
      </c>
      <c r="H66" s="58">
        <f t="shared" si="10"/>
        <v>3.79</v>
      </c>
      <c r="I66" s="59" t="str">
        <f t="shared" si="103"/>
        <v>C</v>
      </c>
      <c r="J66" s="55">
        <f>'2024 Расклад'!V61</f>
        <v>3.8336999999999999</v>
      </c>
      <c r="K66" s="58">
        <f t="shared" si="11"/>
        <v>4.13</v>
      </c>
      <c r="L66" s="60" t="str">
        <f t="shared" si="104"/>
        <v>C</v>
      </c>
      <c r="M66" s="289">
        <f>'2024 Расклад'!AD61</f>
        <v>94.782608695652172</v>
      </c>
      <c r="N66" s="53">
        <f t="shared" si="105"/>
        <v>78.14</v>
      </c>
      <c r="O66" s="59" t="str">
        <f t="shared" si="12"/>
        <v>B</v>
      </c>
      <c r="P66" s="290">
        <f>'2024 Расклад'!AL61</f>
        <v>100</v>
      </c>
      <c r="Q66" s="294">
        <f t="shared" si="106"/>
        <v>96.07</v>
      </c>
      <c r="R66" s="60" t="str">
        <f t="shared" si="13"/>
        <v>A</v>
      </c>
      <c r="S66" s="304" t="str">
        <f t="shared" si="14"/>
        <v>B</v>
      </c>
      <c r="T66" s="66">
        <f t="shared" si="15"/>
        <v>2.5</v>
      </c>
      <c r="U66" s="66">
        <f t="shared" si="16"/>
        <v>2</v>
      </c>
      <c r="V66" s="66">
        <f t="shared" si="17"/>
        <v>2</v>
      </c>
      <c r="W66" s="66">
        <f t="shared" si="18"/>
        <v>2.5</v>
      </c>
      <c r="X66" s="66">
        <f t="shared" si="19"/>
        <v>4.2</v>
      </c>
      <c r="Y66" s="79">
        <f t="shared" si="20"/>
        <v>2.6399999999999997</v>
      </c>
      <c r="Z66" s="83">
        <f>'2024 Расклад'!AR61</f>
        <v>3.6986301369863015</v>
      </c>
      <c r="AA66" s="54">
        <f t="shared" si="107"/>
        <v>3.85</v>
      </c>
      <c r="AB66" s="60" t="str">
        <f t="shared" si="36"/>
        <v>C</v>
      </c>
      <c r="AC66" s="185">
        <f>'2024 Расклад'!AX61</f>
        <v>3.6712328767123288</v>
      </c>
      <c r="AD66" s="54">
        <f t="shared" si="108"/>
        <v>3.76</v>
      </c>
      <c r="AE66" s="59" t="str">
        <f t="shared" si="162"/>
        <v>C</v>
      </c>
      <c r="AF66" s="198" t="str">
        <f t="shared" si="21"/>
        <v>C</v>
      </c>
      <c r="AG66" s="204">
        <f t="shared" si="68"/>
        <v>2</v>
      </c>
      <c r="AH66" s="216">
        <f t="shared" si="163"/>
        <v>2</v>
      </c>
      <c r="AI66" s="210">
        <f t="shared" si="22"/>
        <v>2</v>
      </c>
      <c r="AJ66" s="256">
        <f>'2024 Расклад'!BD61</f>
        <v>3.5555555555555554</v>
      </c>
      <c r="AK66" s="144">
        <f t="shared" si="23"/>
        <v>4.04</v>
      </c>
      <c r="AL66" s="60" t="str">
        <f t="shared" si="7"/>
        <v>C</v>
      </c>
      <c r="AM66" s="525">
        <f>'2024 Расклад'!BL61</f>
        <v>48.1</v>
      </c>
      <c r="AN66" s="145">
        <f t="shared" si="24"/>
        <v>57.16</v>
      </c>
      <c r="AO66" s="59" t="str">
        <f t="shared" si="41"/>
        <v>C</v>
      </c>
      <c r="AP66" s="522">
        <f>'2024 Расклад'!BT61</f>
        <v>53.75</v>
      </c>
      <c r="AQ66" s="260">
        <f t="shared" si="25"/>
        <v>62.01</v>
      </c>
      <c r="AR66" s="60" t="str">
        <f t="shared" si="161"/>
        <v>C</v>
      </c>
      <c r="AS66" s="91" t="str">
        <f t="shared" si="26"/>
        <v>C</v>
      </c>
      <c r="AT66" s="86">
        <f t="shared" si="27"/>
        <v>2</v>
      </c>
      <c r="AU66" s="86">
        <f t="shared" si="28"/>
        <v>2</v>
      </c>
      <c r="AV66" s="86">
        <f t="shared" si="29"/>
        <v>2</v>
      </c>
      <c r="AW66" s="849">
        <f t="shared" si="30"/>
        <v>2</v>
      </c>
      <c r="AX66" s="91" t="str">
        <f t="shared" si="31"/>
        <v>C</v>
      </c>
      <c r="AY66" s="318">
        <f t="shared" si="32"/>
        <v>2.5</v>
      </c>
      <c r="AZ66" s="316">
        <f t="shared" si="33"/>
        <v>2</v>
      </c>
      <c r="BA66" s="316">
        <f t="shared" si="34"/>
        <v>2</v>
      </c>
      <c r="BB66" s="317">
        <f t="shared" si="35"/>
        <v>2.1666666666666665</v>
      </c>
    </row>
    <row r="67" spans="1:54" x14ac:dyDescent="0.25">
      <c r="A67" s="30">
        <v>18</v>
      </c>
      <c r="B67" s="47">
        <v>40990</v>
      </c>
      <c r="C67" s="26" t="s">
        <v>45</v>
      </c>
      <c r="D67" s="55">
        <f>'2024 Расклад'!J62</f>
        <v>4.5196999999999994</v>
      </c>
      <c r="E67" s="58">
        <f t="shared" si="9"/>
        <v>4.13</v>
      </c>
      <c r="F67" s="172" t="str">
        <f t="shared" si="102"/>
        <v>A</v>
      </c>
      <c r="G67" s="166">
        <f>'2024 Расклад'!P62</f>
        <v>3.9350000000000001</v>
      </c>
      <c r="H67" s="58">
        <f t="shared" si="10"/>
        <v>3.79</v>
      </c>
      <c r="I67" s="59" t="str">
        <f t="shared" si="103"/>
        <v>B</v>
      </c>
      <c r="J67" s="55">
        <f>'2024 Расклад'!V62</f>
        <v>4.3542999999999994</v>
      </c>
      <c r="K67" s="58">
        <f t="shared" si="11"/>
        <v>4.13</v>
      </c>
      <c r="L67" s="60" t="str">
        <f t="shared" si="104"/>
        <v>B</v>
      </c>
      <c r="M67" s="289">
        <f>'2024 Расклад'!AD62</f>
        <v>88.709677419354847</v>
      </c>
      <c r="N67" s="53">
        <f t="shared" si="105"/>
        <v>78.14</v>
      </c>
      <c r="O67" s="59" t="str">
        <f t="shared" si="12"/>
        <v>C</v>
      </c>
      <c r="P67" s="290">
        <f>'2024 Расклад'!AL62</f>
        <v>97.058823529411768</v>
      </c>
      <c r="Q67" s="294">
        <f t="shared" si="106"/>
        <v>96.07</v>
      </c>
      <c r="R67" s="60" t="str">
        <f t="shared" si="13"/>
        <v>B</v>
      </c>
      <c r="S67" s="304" t="str">
        <f t="shared" si="14"/>
        <v>B</v>
      </c>
      <c r="T67" s="66">
        <f t="shared" si="15"/>
        <v>4.2</v>
      </c>
      <c r="U67" s="66">
        <f t="shared" si="16"/>
        <v>2.5</v>
      </c>
      <c r="V67" s="66">
        <f t="shared" si="17"/>
        <v>2.5</v>
      </c>
      <c r="W67" s="66">
        <f t="shared" si="18"/>
        <v>2</v>
      </c>
      <c r="X67" s="66">
        <f t="shared" si="19"/>
        <v>2.5</v>
      </c>
      <c r="Y67" s="79">
        <f t="shared" si="20"/>
        <v>2.7399999999999998</v>
      </c>
      <c r="Z67" s="83">
        <f>'2024 Расклад'!AR62</f>
        <v>3.941747572815534</v>
      </c>
      <c r="AA67" s="54">
        <f t="shared" si="107"/>
        <v>3.85</v>
      </c>
      <c r="AB67" s="60" t="str">
        <f t="shared" si="36"/>
        <v>B</v>
      </c>
      <c r="AC67" s="185">
        <f>'2024 Расклад'!AX62</f>
        <v>3.9223300970873787</v>
      </c>
      <c r="AD67" s="54">
        <f t="shared" si="108"/>
        <v>3.76</v>
      </c>
      <c r="AE67" s="59" t="str">
        <f t="shared" si="162"/>
        <v>B</v>
      </c>
      <c r="AF67" s="198" t="str">
        <f t="shared" si="21"/>
        <v>B</v>
      </c>
      <c r="AG67" s="204">
        <f t="shared" si="68"/>
        <v>2.5</v>
      </c>
      <c r="AH67" s="216">
        <f t="shared" si="163"/>
        <v>2.5</v>
      </c>
      <c r="AI67" s="210">
        <f t="shared" si="22"/>
        <v>2.5</v>
      </c>
      <c r="AJ67" s="256">
        <f>'2024 Расклад'!BD62</f>
        <v>4.1111111111111107</v>
      </c>
      <c r="AK67" s="144">
        <f t="shared" si="23"/>
        <v>4.04</v>
      </c>
      <c r="AL67" s="60" t="str">
        <f t="shared" si="7"/>
        <v>B</v>
      </c>
      <c r="AM67" s="526">
        <f>'2024 Расклад'!BL62</f>
        <v>57.6</v>
      </c>
      <c r="AN67" s="145">
        <f t="shared" si="24"/>
        <v>57.16</v>
      </c>
      <c r="AO67" s="59" t="str">
        <f t="shared" si="41"/>
        <v>B</v>
      </c>
      <c r="AP67" s="519">
        <f>'2024 Расклад'!BT62</f>
        <v>65.900000000000006</v>
      </c>
      <c r="AQ67" s="260">
        <f t="shared" si="25"/>
        <v>62.01</v>
      </c>
      <c r="AR67" s="60" t="str">
        <f t="shared" si="161"/>
        <v>B</v>
      </c>
      <c r="AS67" s="91" t="str">
        <f t="shared" si="26"/>
        <v>B</v>
      </c>
      <c r="AT67" s="86">
        <f t="shared" si="27"/>
        <v>2.5</v>
      </c>
      <c r="AU67" s="86">
        <f t="shared" si="28"/>
        <v>2.5</v>
      </c>
      <c r="AV67" s="86">
        <f t="shared" si="29"/>
        <v>2.5</v>
      </c>
      <c r="AW67" s="849">
        <f t="shared" si="30"/>
        <v>2.5</v>
      </c>
      <c r="AX67" s="91" t="str">
        <f t="shared" si="31"/>
        <v>B</v>
      </c>
      <c r="AY67" s="318">
        <f t="shared" si="32"/>
        <v>2.5</v>
      </c>
      <c r="AZ67" s="316">
        <f t="shared" si="33"/>
        <v>2.5</v>
      </c>
      <c r="BA67" s="316">
        <f t="shared" si="34"/>
        <v>2.5</v>
      </c>
      <c r="BB67" s="317">
        <f t="shared" si="35"/>
        <v>2.5</v>
      </c>
    </row>
    <row r="68" spans="1:54" x14ac:dyDescent="0.25">
      <c r="A68" s="33">
        <v>19</v>
      </c>
      <c r="B68" s="50">
        <v>40133</v>
      </c>
      <c r="C68" s="26" t="s">
        <v>36</v>
      </c>
      <c r="D68" s="175">
        <f>'2024 Расклад'!J63</f>
        <v>3.9782999999999999</v>
      </c>
      <c r="E68" s="58">
        <f t="shared" si="9"/>
        <v>4.13</v>
      </c>
      <c r="F68" s="172" t="str">
        <f t="shared" si="102"/>
        <v>C</v>
      </c>
      <c r="G68" s="168">
        <f>'2024 Расклад'!P63</f>
        <v>3.7938000000000001</v>
      </c>
      <c r="H68" s="58">
        <f t="shared" si="10"/>
        <v>3.79</v>
      </c>
      <c r="I68" s="59" t="str">
        <f t="shared" si="103"/>
        <v>B</v>
      </c>
      <c r="J68" s="175">
        <f>'2024 Расклад'!V63</f>
        <v>4.1182000000000007</v>
      </c>
      <c r="K68" s="58">
        <f t="shared" si="11"/>
        <v>4.13</v>
      </c>
      <c r="L68" s="60" t="str">
        <f t="shared" si="104"/>
        <v>B</v>
      </c>
      <c r="M68" s="292">
        <f>'2024 Расклад'!AD63</f>
        <v>73.195876288659804</v>
      </c>
      <c r="N68" s="53">
        <f t="shared" si="105"/>
        <v>78.14</v>
      </c>
      <c r="O68" s="59" t="str">
        <f t="shared" si="12"/>
        <v>D</v>
      </c>
      <c r="P68" s="293">
        <f>'2024 Расклад'!AL63</f>
        <v>91.764705882352942</v>
      </c>
      <c r="Q68" s="294">
        <f t="shared" si="106"/>
        <v>96.07</v>
      </c>
      <c r="R68" s="60" t="str">
        <f t="shared" si="13"/>
        <v>B</v>
      </c>
      <c r="S68" s="499" t="str">
        <f t="shared" ref="S68" si="164">IF(Y68&gt;=3.5,"A",IF(Y68&gt;=2.5,"B",IF(Y68&gt;=1.5,"C","D")))</f>
        <v>C</v>
      </c>
      <c r="T68" s="86">
        <f t="shared" ref="T68" si="165">IF(F68="A",4.2,IF(F68="B",2.5,IF(F68="C",2,1)))</f>
        <v>2</v>
      </c>
      <c r="U68" s="86">
        <f t="shared" ref="U68" si="166">IF(I68="A",4.2,IF(I68="B",2.5,IF(I68="C",2,1)))</f>
        <v>2.5</v>
      </c>
      <c r="V68" s="86">
        <f t="shared" ref="V68" si="167">IF(L68="A",4.2,IF(L68="B",2.5,IF(L68="C",2,1)))</f>
        <v>2.5</v>
      </c>
      <c r="W68" s="86">
        <f t="shared" si="18"/>
        <v>1</v>
      </c>
      <c r="X68" s="86">
        <f t="shared" si="19"/>
        <v>2.5</v>
      </c>
      <c r="Y68" s="87">
        <f t="shared" ref="Y68" si="168">AVERAGE(T68:X68)</f>
        <v>2.1</v>
      </c>
      <c r="Z68" s="685">
        <f>'2024 Расклад'!AR63</f>
        <v>4.0307692307692307</v>
      </c>
      <c r="AA68" s="54">
        <f t="shared" si="107"/>
        <v>3.85</v>
      </c>
      <c r="AB68" s="60" t="str">
        <f t="shared" si="36"/>
        <v>B</v>
      </c>
      <c r="AC68" s="686">
        <f>'2024 Расклад'!AX63</f>
        <v>3.8</v>
      </c>
      <c r="AD68" s="54">
        <f t="shared" si="108"/>
        <v>3.76</v>
      </c>
      <c r="AE68" s="59" t="str">
        <f t="shared" si="162"/>
        <v>B</v>
      </c>
      <c r="AF68" s="199" t="str">
        <f t="shared" ref="AF68" si="169">IF(AI68&gt;=3.5,"A",IF(AI68&gt;=2.5,"B",IF(AI68&gt;=1.5,"C","D")))</f>
        <v>B</v>
      </c>
      <c r="AG68" s="207">
        <f t="shared" ref="AG68" si="170">IF(AB68="A",4.2,IF(AB68="B",2.5,IF(AB68="C",2,1)))</f>
        <v>2.5</v>
      </c>
      <c r="AH68" s="219">
        <f t="shared" ref="AH68" si="171">IF(AE68="A",4.2,IF(AE68="B",2.5,IF(AE68="C",2,1)))</f>
        <v>2.5</v>
      </c>
      <c r="AI68" s="213">
        <f t="shared" ref="AI68" si="172">AVERAGE(AG68:AH68)</f>
        <v>2.5</v>
      </c>
      <c r="AJ68" s="254">
        <f>'2024 Расклад'!BD63</f>
        <v>4.1515151515151514</v>
      </c>
      <c r="AK68" s="154">
        <f t="shared" si="23"/>
        <v>4.04</v>
      </c>
      <c r="AL68" s="62" t="str">
        <f t="shared" si="7"/>
        <v>B</v>
      </c>
      <c r="AM68" s="526">
        <f>'2024 Расклад'!BL63</f>
        <v>63.12</v>
      </c>
      <c r="AN68" s="155">
        <f t="shared" si="24"/>
        <v>57.16</v>
      </c>
      <c r="AO68" s="61" t="str">
        <f t="shared" si="41"/>
        <v>B</v>
      </c>
      <c r="AP68" s="519">
        <f>'2024 Расклад'!BT63</f>
        <v>54.63</v>
      </c>
      <c r="AQ68" s="262">
        <f t="shared" si="25"/>
        <v>62.01</v>
      </c>
      <c r="AR68" s="62" t="str">
        <f t="shared" si="161"/>
        <v>C</v>
      </c>
      <c r="AS68" s="157" t="str">
        <f t="shared" ref="AS68:AS69" si="173">IF(AW68&gt;=3.5,"A",IF(AW68&gt;=2.5,"B",IF(AW68&gt;=1.5,"C","D")))</f>
        <v>C</v>
      </c>
      <c r="AT68" s="86">
        <f t="shared" si="27"/>
        <v>2.5</v>
      </c>
      <c r="AU68" s="86">
        <f t="shared" si="28"/>
        <v>2.5</v>
      </c>
      <c r="AV68" s="86">
        <f t="shared" si="29"/>
        <v>2</v>
      </c>
      <c r="AW68" s="849">
        <f t="shared" si="30"/>
        <v>2.3333333333333335</v>
      </c>
      <c r="AX68" s="157" t="str">
        <f t="shared" si="31"/>
        <v>C</v>
      </c>
      <c r="AY68" s="318">
        <f t="shared" si="32"/>
        <v>2</v>
      </c>
      <c r="AZ68" s="316">
        <f t="shared" ref="AZ68" si="174">IF(AF68="A",4.2,IF(AF68="B",2.5,IF(AF68="C",2,1)))</f>
        <v>2.5</v>
      </c>
      <c r="BA68" s="316">
        <f t="shared" si="34"/>
        <v>2</v>
      </c>
      <c r="BB68" s="317">
        <f t="shared" si="35"/>
        <v>2.1666666666666665</v>
      </c>
    </row>
    <row r="69" spans="1:54" ht="15.75" thickBot="1" x14ac:dyDescent="0.3">
      <c r="A69" s="33">
        <v>20</v>
      </c>
      <c r="B69" s="50">
        <v>41400</v>
      </c>
      <c r="C69" s="41" t="s">
        <v>189</v>
      </c>
      <c r="D69" s="78">
        <f>'2024 Расклад'!J64</f>
        <v>3.9999000000000002</v>
      </c>
      <c r="E69" s="280">
        <f t="shared" si="9"/>
        <v>4.13</v>
      </c>
      <c r="F69" s="281" t="str">
        <f t="shared" si="102"/>
        <v>C</v>
      </c>
      <c r="G69" s="167">
        <f>'2024 Расклад'!P64</f>
        <v>3.6440000000000001</v>
      </c>
      <c r="H69" s="280">
        <f t="shared" si="10"/>
        <v>3.79</v>
      </c>
      <c r="I69" s="282" t="str">
        <f t="shared" si="103"/>
        <v>C</v>
      </c>
      <c r="J69" s="78">
        <f>'2024 Расклад'!V64</f>
        <v>4.1646000000000001</v>
      </c>
      <c r="K69" s="280">
        <f t="shared" si="11"/>
        <v>4.13</v>
      </c>
      <c r="L69" s="283" t="str">
        <f t="shared" si="104"/>
        <v>B</v>
      </c>
      <c r="M69" s="298">
        <f>'2024 Расклад'!AD64</f>
        <v>64.5631067961165</v>
      </c>
      <c r="N69" s="284">
        <f t="shared" si="105"/>
        <v>78.14</v>
      </c>
      <c r="O69" s="282" t="str">
        <f t="shared" si="12"/>
        <v>D</v>
      </c>
      <c r="P69" s="811">
        <f>'2024 Расклад'!AL64</f>
        <v>87.362637362637358</v>
      </c>
      <c r="Q69" s="300">
        <f t="shared" si="106"/>
        <v>96.07</v>
      </c>
      <c r="R69" s="283" t="str">
        <f t="shared" si="13"/>
        <v>C</v>
      </c>
      <c r="S69" s="305" t="str">
        <f t="shared" si="14"/>
        <v>C</v>
      </c>
      <c r="T69" s="86">
        <f t="shared" si="15"/>
        <v>2</v>
      </c>
      <c r="U69" s="86">
        <f t="shared" si="16"/>
        <v>2</v>
      </c>
      <c r="V69" s="86">
        <f t="shared" si="17"/>
        <v>2.5</v>
      </c>
      <c r="W69" s="86">
        <f t="shared" si="18"/>
        <v>1</v>
      </c>
      <c r="X69" s="86">
        <f t="shared" si="19"/>
        <v>2</v>
      </c>
      <c r="Y69" s="87">
        <f t="shared" si="20"/>
        <v>1.9</v>
      </c>
      <c r="Z69" s="158">
        <f>'2024 Расклад'!AR64</f>
        <v>3.7560975609756095</v>
      </c>
      <c r="AA69" s="285">
        <f t="shared" si="107"/>
        <v>3.85</v>
      </c>
      <c r="AB69" s="283" t="str">
        <f t="shared" si="36"/>
        <v>C</v>
      </c>
      <c r="AC69" s="186">
        <f>'2024 Расклад'!AX64</f>
        <v>3.4567901234567899</v>
      </c>
      <c r="AD69" s="285">
        <f t="shared" si="108"/>
        <v>3.76</v>
      </c>
      <c r="AE69" s="282" t="str">
        <f t="shared" ref="AE69" si="175">IF(AC69&gt;=$AC$128,"A",IF(AC69&gt;=$AC$129,"B",IF(AC69&gt;=$AC$130,"C","D")))</f>
        <v>D</v>
      </c>
      <c r="AF69" s="201" t="str">
        <f t="shared" ref="AF69" si="176">IF(AI69&gt;=3.5,"A",IF(AI69&gt;=2.5,"B",IF(AI69&gt;=1.5,"C","D")))</f>
        <v>C</v>
      </c>
      <c r="AG69" s="207">
        <f t="shared" ref="AG69" si="177">IF(AB69="A",4.2,IF(AB69="B",2.5,IF(AB69="C",2,1)))</f>
        <v>2</v>
      </c>
      <c r="AH69" s="219">
        <f t="shared" ref="AH69" si="178">IF(AE69="A",4.2,IF(AE69="B",2.5,IF(AE69="C",2,1)))</f>
        <v>1</v>
      </c>
      <c r="AI69" s="213">
        <f t="shared" ref="AI69" si="179">AVERAGE(AG69:AH69)</f>
        <v>1.5</v>
      </c>
      <c r="AJ69" s="261">
        <f>'2024 Расклад'!BD64</f>
        <v>3.4117647058823528</v>
      </c>
      <c r="AK69" s="154">
        <f t="shared" si="23"/>
        <v>4.04</v>
      </c>
      <c r="AL69" s="62" t="str">
        <f t="shared" ref="AL69" si="180">IF(AJ69&gt;=$AJ$128,"A",IF(AJ69&gt;=$AJ$129,"B",IF(AJ69&gt;=$AJ$130,"C","D")))</f>
        <v>D</v>
      </c>
      <c r="AM69" s="527">
        <f>'2024 Расклад'!BL64</f>
        <v>41</v>
      </c>
      <c r="AN69" s="155">
        <f t="shared" si="24"/>
        <v>57.16</v>
      </c>
      <c r="AO69" s="61" t="str">
        <f t="shared" ref="AO69" si="181">IF(AM69&gt;=$AM$128,"A",IF(AM69&gt;=$AM$129,"B",IF(AM69&gt;=$AM$130,"C","D")))</f>
        <v>C</v>
      </c>
      <c r="AP69" s="519">
        <f>'2024 Расклад'!BT64</f>
        <v>52</v>
      </c>
      <c r="AQ69" s="262">
        <f t="shared" si="25"/>
        <v>62.01</v>
      </c>
      <c r="AR69" s="62" t="str">
        <f t="shared" si="161"/>
        <v>C</v>
      </c>
      <c r="AS69" s="157" t="str">
        <f t="shared" si="173"/>
        <v>C</v>
      </c>
      <c r="AT69" s="86">
        <f t="shared" si="27"/>
        <v>1</v>
      </c>
      <c r="AU69" s="86">
        <f t="shared" si="28"/>
        <v>2</v>
      </c>
      <c r="AV69" s="86">
        <f t="shared" si="29"/>
        <v>2</v>
      </c>
      <c r="AW69" s="849">
        <f t="shared" si="30"/>
        <v>1.6666666666666667</v>
      </c>
      <c r="AX69" s="157" t="str">
        <f t="shared" ref="AX69:AX125" si="182">IF(BB69&gt;=3.5,"A",IF(BB69&gt;=2.33,"B",IF(BB69&gt;=1.5,"C","D")))</f>
        <v>C</v>
      </c>
      <c r="AY69" s="814">
        <f t="shared" ref="AY69:AY125" si="183">IF(S69="A",4.2,IF(S69="B",2.5,IF(S69="C",2,1)))</f>
        <v>2</v>
      </c>
      <c r="AZ69" s="815">
        <f t="shared" si="33"/>
        <v>2</v>
      </c>
      <c r="BA69" s="815">
        <f t="shared" si="34"/>
        <v>2</v>
      </c>
      <c r="BB69" s="816">
        <f t="shared" ref="BB69:BB125" si="184">AVERAGE(AY69:BA69)</f>
        <v>2</v>
      </c>
    </row>
    <row r="70" spans="1:54" ht="15.75" thickBot="1" x14ac:dyDescent="0.3">
      <c r="A70" s="39"/>
      <c r="B70" s="45"/>
      <c r="C70" s="38" t="s">
        <v>82</v>
      </c>
      <c r="D70" s="71">
        <f>AVERAGE(D71:D84)</f>
        <v>4.0534428571428576</v>
      </c>
      <c r="E70" s="69">
        <f t="shared" si="9"/>
        <v>4.13</v>
      </c>
      <c r="F70" s="170" t="str">
        <f t="shared" si="102"/>
        <v>C</v>
      </c>
      <c r="G70" s="165">
        <f>AVERAGE(G71:G84)</f>
        <v>3.8155500000000009</v>
      </c>
      <c r="H70" s="69">
        <f t="shared" si="10"/>
        <v>3.79</v>
      </c>
      <c r="I70" s="67" t="str">
        <f t="shared" si="103"/>
        <v>B</v>
      </c>
      <c r="J70" s="71">
        <f>AVERAGE(J71:J84)</f>
        <v>4.1775285714285717</v>
      </c>
      <c r="K70" s="69">
        <f t="shared" si="11"/>
        <v>4.13</v>
      </c>
      <c r="L70" s="68" t="str">
        <f t="shared" si="104"/>
        <v>B</v>
      </c>
      <c r="M70" s="165">
        <f>AVERAGE(M71:M84)</f>
        <v>81.974484658042627</v>
      </c>
      <c r="N70" s="653">
        <f t="shared" si="105"/>
        <v>78.14</v>
      </c>
      <c r="O70" s="67" t="str">
        <f t="shared" si="12"/>
        <v>C</v>
      </c>
      <c r="P70" s="70">
        <f>AVERAGE(P71:P84)</f>
        <v>96.884519579911526</v>
      </c>
      <c r="Q70" s="654">
        <f t="shared" si="106"/>
        <v>96.07</v>
      </c>
      <c r="R70" s="68" t="str">
        <f t="shared" si="13"/>
        <v>B</v>
      </c>
      <c r="S70" s="303" t="str">
        <f t="shared" ref="S70:S125" si="185">IF(Y70&gt;=3.5,"A",IF(Y70&gt;=2.5,"B",IF(Y70&gt;=1.5,"C","D")))</f>
        <v>C</v>
      </c>
      <c r="T70" s="88">
        <f t="shared" ref="T70:T125" si="186">IF(F70="A",4.2,IF(F70="B",2.5,IF(F70="C",2,1)))</f>
        <v>2</v>
      </c>
      <c r="U70" s="89">
        <f t="shared" ref="U70:U125" si="187">IF(I70="A",4.2,IF(I70="B",2.5,IF(I70="C",2,1)))</f>
        <v>2.5</v>
      </c>
      <c r="V70" s="89">
        <f t="shared" ref="V70:V125" si="188">IF(L70="A",4.2,IF(L70="B",2.5,IF(L70="C",2,1)))</f>
        <v>2.5</v>
      </c>
      <c r="W70" s="89">
        <f t="shared" si="18"/>
        <v>2</v>
      </c>
      <c r="X70" s="89">
        <f t="shared" si="19"/>
        <v>2.5</v>
      </c>
      <c r="Y70" s="179">
        <f t="shared" ref="Y70:Y125" si="189">AVERAGE(T70:X70)</f>
        <v>2.2999999999999998</v>
      </c>
      <c r="Z70" s="70">
        <f>AVERAGE(Z71:Z84)</f>
        <v>3.8171573708038724</v>
      </c>
      <c r="AA70" s="622">
        <f t="shared" si="107"/>
        <v>3.85</v>
      </c>
      <c r="AB70" s="68" t="str">
        <f t="shared" si="36"/>
        <v>C</v>
      </c>
      <c r="AC70" s="165">
        <f>AVERAGE(AC71:AC84)</f>
        <v>3.9350369896485264</v>
      </c>
      <c r="AD70" s="622">
        <f t="shared" si="108"/>
        <v>3.76</v>
      </c>
      <c r="AE70" s="67" t="str">
        <f t="shared" si="162"/>
        <v>B</v>
      </c>
      <c r="AF70" s="197" t="str">
        <f t="shared" si="21"/>
        <v>C</v>
      </c>
      <c r="AG70" s="203">
        <f t="shared" si="68"/>
        <v>2</v>
      </c>
      <c r="AH70" s="215">
        <f t="shared" si="163"/>
        <v>2.5</v>
      </c>
      <c r="AI70" s="209">
        <f t="shared" si="22"/>
        <v>2.25</v>
      </c>
      <c r="AJ70" s="84">
        <f>AVERAGE(AJ71:AJ84)</f>
        <v>3.9403555021976078</v>
      </c>
      <c r="AK70" s="684">
        <f t="shared" si="23"/>
        <v>4.04</v>
      </c>
      <c r="AL70" s="68" t="str">
        <f t="shared" si="7"/>
        <v>C</v>
      </c>
      <c r="AM70" s="85">
        <f>AVERAGE(AM71:AM84)</f>
        <v>52.038461538461533</v>
      </c>
      <c r="AN70" s="511">
        <f t="shared" si="24"/>
        <v>57.16</v>
      </c>
      <c r="AO70" s="67" t="str">
        <f t="shared" si="41"/>
        <v>B</v>
      </c>
      <c r="AP70" s="84">
        <f>AVERAGE(AP71:AP84)</f>
        <v>60.469230769230769</v>
      </c>
      <c r="AQ70" s="511">
        <f t="shared" si="25"/>
        <v>62.01</v>
      </c>
      <c r="AR70" s="533" t="str">
        <f t="shared" si="161"/>
        <v>B</v>
      </c>
      <c r="AS70" s="136" t="str">
        <f t="shared" si="26"/>
        <v>C</v>
      </c>
      <c r="AT70" s="89">
        <f t="shared" ref="AT70:AT122" si="190">IF(AL70="A",4.2,IF(AL70="B",2.5,IF(AL70="C",2,1)))</f>
        <v>2</v>
      </c>
      <c r="AU70" s="89">
        <f t="shared" ref="AU70:AU122" si="191">IF(AO70="A",4.2,IF(AO70="B",2.5,IF(AO70="C",2,1)))</f>
        <v>2.5</v>
      </c>
      <c r="AV70" s="89">
        <f t="shared" ref="AV70:AV116" si="192">IF(AR70="A",4.2,IF(AR70="B",2.5,IF(AR70="C",2,1)))</f>
        <v>2.5</v>
      </c>
      <c r="AW70" s="848">
        <f t="shared" ref="AW70:AW122" si="193">AVERAGE(AT70:AV70)</f>
        <v>2.3333333333333335</v>
      </c>
      <c r="AX70" s="136" t="str">
        <f t="shared" si="182"/>
        <v>C</v>
      </c>
      <c r="AY70" s="820">
        <f t="shared" si="183"/>
        <v>2</v>
      </c>
      <c r="AZ70" s="821">
        <f t="shared" si="33"/>
        <v>2</v>
      </c>
      <c r="BA70" s="821">
        <f t="shared" ref="BA70:BA125" si="194">IF(AS70="A",4.2,IF(AS70="B",2.5,IF(AS70="C",2,1)))</f>
        <v>2</v>
      </c>
      <c r="BB70" s="822">
        <f t="shared" si="184"/>
        <v>2</v>
      </c>
    </row>
    <row r="71" spans="1:54" x14ac:dyDescent="0.25">
      <c r="A71" s="32">
        <v>1</v>
      </c>
      <c r="B71" s="46">
        <v>50040</v>
      </c>
      <c r="C71" s="16" t="s">
        <v>46</v>
      </c>
      <c r="D71" s="55">
        <f>'2024 Расклад'!J65</f>
        <v>4.0780999999999992</v>
      </c>
      <c r="E71" s="146">
        <f t="shared" si="9"/>
        <v>4.13</v>
      </c>
      <c r="F71" s="174" t="str">
        <f t="shared" ref="F71:F102" si="195">IF(D71&gt;=$D$128,"A",IF(D71&gt;=$D$129,"B",IF(D71&gt;=$D$130,"C","D")))</f>
        <v>C</v>
      </c>
      <c r="G71" s="166">
        <f>'2024 Расклад'!P65</f>
        <v>4.0491999999999999</v>
      </c>
      <c r="H71" s="146">
        <f t="shared" si="10"/>
        <v>3.79</v>
      </c>
      <c r="I71" s="72" t="str">
        <f t="shared" ref="I71:I102" si="196">IF(G71&gt;=$G$128,"A",IF(G71&gt;=$G$129,"B",IF(G71&gt;=$G$130,"C","D")))</f>
        <v>B</v>
      </c>
      <c r="J71" s="55">
        <f>'2024 Расклад'!V65</f>
        <v>4.2823000000000002</v>
      </c>
      <c r="K71" s="146">
        <f t="shared" si="11"/>
        <v>4.13</v>
      </c>
      <c r="L71" s="178" t="str">
        <f t="shared" ref="L71:L102" si="197">IF(J71&gt;=$J$128,"A",IF(J71&gt;=$J$129,"B",IF(J71&gt;=$J$130,"C","D")))</f>
        <v>B</v>
      </c>
      <c r="M71" s="289">
        <f>'2024 Расклад'!AD65</f>
        <v>97.65625</v>
      </c>
      <c r="N71" s="147">
        <f t="shared" ref="N71:N102" si="198">$M$127</f>
        <v>78.14</v>
      </c>
      <c r="O71" s="56" t="str">
        <f t="shared" si="12"/>
        <v>B</v>
      </c>
      <c r="P71" s="812">
        <f>'2024 Расклад'!AL65</f>
        <v>100</v>
      </c>
      <c r="Q71" s="291">
        <f t="shared" ref="Q71:Q102" si="199">$P$127</f>
        <v>96.07</v>
      </c>
      <c r="R71" s="57" t="str">
        <f t="shared" si="13"/>
        <v>A</v>
      </c>
      <c r="S71" s="306" t="str">
        <f t="shared" si="185"/>
        <v>B</v>
      </c>
      <c r="T71" s="66">
        <f t="shared" si="186"/>
        <v>2</v>
      </c>
      <c r="U71" s="66">
        <f t="shared" si="187"/>
        <v>2.5</v>
      </c>
      <c r="V71" s="66">
        <f t="shared" si="188"/>
        <v>2.5</v>
      </c>
      <c r="W71" s="66">
        <f t="shared" si="18"/>
        <v>2.5</v>
      </c>
      <c r="X71" s="66">
        <f t="shared" si="19"/>
        <v>4.2</v>
      </c>
      <c r="Y71" s="79">
        <f t="shared" si="189"/>
        <v>2.7399999999999998</v>
      </c>
      <c r="Z71" s="82">
        <f>'2024 Расклад'!AR65</f>
        <v>3.8979591836734695</v>
      </c>
      <c r="AA71" s="148">
        <f t="shared" ref="AA71:AA102" si="200">$Z$127</f>
        <v>3.85</v>
      </c>
      <c r="AB71" s="57" t="str">
        <f t="shared" si="36"/>
        <v>B</v>
      </c>
      <c r="AC71" s="183">
        <f>'2024 Расклад'!AX65</f>
        <v>4.1836734693877551</v>
      </c>
      <c r="AD71" s="148">
        <f t="shared" ref="AD71:AD102" si="201">$AC$127</f>
        <v>3.76</v>
      </c>
      <c r="AE71" s="56" t="str">
        <f t="shared" si="162"/>
        <v>B</v>
      </c>
      <c r="AF71" s="198" t="str">
        <f t="shared" si="21"/>
        <v>B</v>
      </c>
      <c r="AG71" s="204">
        <f t="shared" si="68"/>
        <v>2.5</v>
      </c>
      <c r="AH71" s="216">
        <f t="shared" si="163"/>
        <v>2.5</v>
      </c>
      <c r="AI71" s="210">
        <f t="shared" si="22"/>
        <v>2.5</v>
      </c>
      <c r="AJ71" s="256">
        <f>'2024 Расклад'!BD65</f>
        <v>3.8148148148148149</v>
      </c>
      <c r="AK71" s="149">
        <f t="shared" si="23"/>
        <v>4.04</v>
      </c>
      <c r="AL71" s="57" t="str">
        <f t="shared" ref="AL71:AL124" si="202">IF(AJ71&gt;=$AJ$128,"A",IF(AJ71&gt;=$AJ$129,"B",IF(AJ71&gt;=$AJ$130,"C","D")))</f>
        <v>C</v>
      </c>
      <c r="AM71" s="518">
        <f>'2024 Расклад'!BL65</f>
        <v>59</v>
      </c>
      <c r="AN71" s="150">
        <f t="shared" si="24"/>
        <v>57.16</v>
      </c>
      <c r="AO71" s="56" t="str">
        <f t="shared" si="41"/>
        <v>B</v>
      </c>
      <c r="AP71" s="519">
        <f>'2024 Расклад'!BT65</f>
        <v>62</v>
      </c>
      <c r="AQ71" s="259">
        <f t="shared" si="25"/>
        <v>62.01</v>
      </c>
      <c r="AR71" s="57" t="str">
        <f t="shared" si="161"/>
        <v>B</v>
      </c>
      <c r="AS71" s="159" t="str">
        <f t="shared" si="26"/>
        <v>C</v>
      </c>
      <c r="AT71" s="86">
        <f t="shared" si="190"/>
        <v>2</v>
      </c>
      <c r="AU71" s="86">
        <f t="shared" si="191"/>
        <v>2.5</v>
      </c>
      <c r="AV71" s="86">
        <f t="shared" si="192"/>
        <v>2.5</v>
      </c>
      <c r="AW71" s="849">
        <f t="shared" si="193"/>
        <v>2.3333333333333335</v>
      </c>
      <c r="AX71" s="159" t="str">
        <f t="shared" si="182"/>
        <v>B</v>
      </c>
      <c r="AY71" s="817">
        <f t="shared" si="183"/>
        <v>2.5</v>
      </c>
      <c r="AZ71" s="818">
        <f t="shared" si="33"/>
        <v>2.5</v>
      </c>
      <c r="BA71" s="818">
        <f t="shared" si="194"/>
        <v>2</v>
      </c>
      <c r="BB71" s="819">
        <f t="shared" si="184"/>
        <v>2.3333333333333335</v>
      </c>
    </row>
    <row r="72" spans="1:54" x14ac:dyDescent="0.25">
      <c r="A72" s="30">
        <v>2</v>
      </c>
      <c r="B72" s="47">
        <v>50003</v>
      </c>
      <c r="C72" s="26" t="s">
        <v>63</v>
      </c>
      <c r="D72" s="55">
        <f>'2024 Расклад'!J66</f>
        <v>4.3750999999999998</v>
      </c>
      <c r="E72" s="58">
        <f t="shared" si="9"/>
        <v>4.13</v>
      </c>
      <c r="F72" s="172" t="str">
        <f t="shared" si="195"/>
        <v>B</v>
      </c>
      <c r="G72" s="166">
        <f>'2024 Расклад'!P66</f>
        <v>4.2320000000000002</v>
      </c>
      <c r="H72" s="58">
        <f t="shared" si="10"/>
        <v>3.79</v>
      </c>
      <c r="I72" s="59" t="str">
        <f t="shared" si="196"/>
        <v>B</v>
      </c>
      <c r="J72" s="55">
        <f>'2024 Расклад'!V66</f>
        <v>4.6172000000000004</v>
      </c>
      <c r="K72" s="58">
        <f t="shared" si="11"/>
        <v>4.13</v>
      </c>
      <c r="L72" s="60" t="str">
        <f t="shared" si="197"/>
        <v>A</v>
      </c>
      <c r="M72" s="289">
        <f>'2024 Расклад'!AD66</f>
        <v>80.672268907563023</v>
      </c>
      <c r="N72" s="53">
        <f t="shared" si="198"/>
        <v>78.14</v>
      </c>
      <c r="O72" s="59" t="str">
        <f t="shared" ref="O72:O125" si="203">IF(M72&gt;=$M$128,"A",IF(M72&gt;=$M$129,"B",IF(M72&gt;=$M$130,"C","D")))</f>
        <v>C</v>
      </c>
      <c r="P72" s="812">
        <f>'2024 Расклад'!AL66</f>
        <v>99.137931034482762</v>
      </c>
      <c r="Q72" s="294">
        <f t="shared" si="199"/>
        <v>96.07</v>
      </c>
      <c r="R72" s="60" t="str">
        <f t="shared" ref="R72:R125" si="204">IF(P72&gt;=$P$128,"A",IF(P72&gt;=$P$129,"B",IF(P72&gt;=$P$130,"C","D")))</f>
        <v>A</v>
      </c>
      <c r="S72" s="304" t="str">
        <f t="shared" si="185"/>
        <v>B</v>
      </c>
      <c r="T72" s="66">
        <f t="shared" si="186"/>
        <v>2.5</v>
      </c>
      <c r="U72" s="66">
        <f t="shared" si="187"/>
        <v>2.5</v>
      </c>
      <c r="V72" s="66">
        <f t="shared" si="188"/>
        <v>4.2</v>
      </c>
      <c r="W72" s="66">
        <f t="shared" ref="W72:W125" si="205">IF(O72="A",4.2,IF(O72="B",2.5,IF(O72="C",2,1)))</f>
        <v>2</v>
      </c>
      <c r="X72" s="66">
        <f t="shared" ref="X72:X125" si="206">IF(R72="A",4.2,IF(R72="B",2.5,IF(R72="C",2,1)))</f>
        <v>4.2</v>
      </c>
      <c r="Y72" s="79">
        <f t="shared" si="189"/>
        <v>3.0799999999999996</v>
      </c>
      <c r="Z72" s="82">
        <f>'2024 Расклад'!AR66</f>
        <v>3.8446601941747574</v>
      </c>
      <c r="AA72" s="54">
        <f t="shared" si="200"/>
        <v>3.85</v>
      </c>
      <c r="AB72" s="60" t="str">
        <f t="shared" ref="AB72:AB123" si="207">IF(Z72&gt;=$Z$128,"A",IF(Z72&gt;=$Z$129,"B",IF(Z72&gt;=$Z$130,"C","D")))</f>
        <v>B</v>
      </c>
      <c r="AC72" s="183">
        <f>'2024 Расклад'!AX66</f>
        <v>4.058252427184466</v>
      </c>
      <c r="AD72" s="54">
        <f t="shared" si="201"/>
        <v>3.76</v>
      </c>
      <c r="AE72" s="59" t="str">
        <f t="shared" si="162"/>
        <v>B</v>
      </c>
      <c r="AF72" s="198" t="str">
        <f t="shared" ref="AF72:AF125" si="208">IF(AI72&gt;=3.5,"A",IF(AI72&gt;=2.5,"B",IF(AI72&gt;=1.5,"C","D")))</f>
        <v>B</v>
      </c>
      <c r="AG72" s="204">
        <f t="shared" si="68"/>
        <v>2.5</v>
      </c>
      <c r="AH72" s="216">
        <f t="shared" si="163"/>
        <v>2.5</v>
      </c>
      <c r="AI72" s="210">
        <f t="shared" ref="AI72:AI125" si="209">AVERAGE(AG72:AH72)</f>
        <v>2.5</v>
      </c>
      <c r="AJ72" s="256">
        <f>'2024 Расклад'!BD66</f>
        <v>4.0714285714285712</v>
      </c>
      <c r="AK72" s="144">
        <f t="shared" ref="AK72:AK125" si="210">$AJ$127</f>
        <v>4.04</v>
      </c>
      <c r="AL72" s="60" t="str">
        <f t="shared" si="202"/>
        <v>B</v>
      </c>
      <c r="AM72" s="518">
        <f>'2024 Расклад'!BL66</f>
        <v>55</v>
      </c>
      <c r="AN72" s="145">
        <f t="shared" ref="AN72:AN125" si="211">$AM$127</f>
        <v>57.16</v>
      </c>
      <c r="AO72" s="59" t="str">
        <f t="shared" si="41"/>
        <v>B</v>
      </c>
      <c r="AP72" s="519">
        <f>'2024 Расклад'!BT66</f>
        <v>62</v>
      </c>
      <c r="AQ72" s="260">
        <f t="shared" ref="AQ72:AQ125" si="212">$AP$127</f>
        <v>62.01</v>
      </c>
      <c r="AR72" s="60" t="str">
        <f t="shared" si="161"/>
        <v>B</v>
      </c>
      <c r="AS72" s="91" t="str">
        <f t="shared" ref="AS72:AS124" si="213">IF(AW72&gt;=3.5,"A",IF(AW72&gt;=2.5,"B",IF(AW72&gt;=1.5,"C","D")))</f>
        <v>B</v>
      </c>
      <c r="AT72" s="86">
        <f t="shared" si="190"/>
        <v>2.5</v>
      </c>
      <c r="AU72" s="86">
        <f t="shared" si="191"/>
        <v>2.5</v>
      </c>
      <c r="AV72" s="86">
        <f t="shared" si="192"/>
        <v>2.5</v>
      </c>
      <c r="AW72" s="849">
        <f t="shared" si="193"/>
        <v>2.5</v>
      </c>
      <c r="AX72" s="91" t="str">
        <f t="shared" si="182"/>
        <v>B</v>
      </c>
      <c r="AY72" s="318">
        <f t="shared" si="183"/>
        <v>2.5</v>
      </c>
      <c r="AZ72" s="316">
        <f t="shared" ref="AZ72:AZ125" si="214">IF(AF72="A",4.2,IF(AF72="B",2.5,IF(AF72="C",2,1)))</f>
        <v>2.5</v>
      </c>
      <c r="BA72" s="316">
        <f t="shared" si="194"/>
        <v>2.5</v>
      </c>
      <c r="BB72" s="317">
        <f t="shared" si="184"/>
        <v>2.5</v>
      </c>
    </row>
    <row r="73" spans="1:54" x14ac:dyDescent="0.25">
      <c r="A73" s="30">
        <v>3</v>
      </c>
      <c r="B73" s="47">
        <v>50060</v>
      </c>
      <c r="C73" s="26" t="s">
        <v>195</v>
      </c>
      <c r="D73" s="55">
        <f>'2024 Расклад'!J67</f>
        <v>4.1562999999999999</v>
      </c>
      <c r="E73" s="58">
        <f t="shared" ref="E73:E116" si="215">$D$127</f>
        <v>4.13</v>
      </c>
      <c r="F73" s="172" t="str">
        <f t="shared" si="195"/>
        <v>B</v>
      </c>
      <c r="G73" s="166">
        <f>'2024 Расклад'!P67</f>
        <v>4.0241999999999996</v>
      </c>
      <c r="H73" s="58">
        <f t="shared" ref="H73:H104" si="216">$G$127</f>
        <v>3.79</v>
      </c>
      <c r="I73" s="59" t="str">
        <f t="shared" si="196"/>
        <v>B</v>
      </c>
      <c r="J73" s="55">
        <f>'2024 Расклад'!V67</f>
        <v>4.3837000000000002</v>
      </c>
      <c r="K73" s="58">
        <f t="shared" ref="K73:K104" si="217">$J$127</f>
        <v>4.13</v>
      </c>
      <c r="L73" s="60" t="str">
        <f t="shared" si="197"/>
        <v>B</v>
      </c>
      <c r="M73" s="289">
        <f>'2024 Расклад'!AD67</f>
        <v>90.361445783132524</v>
      </c>
      <c r="N73" s="53">
        <f t="shared" si="198"/>
        <v>78.14</v>
      </c>
      <c r="O73" s="59" t="str">
        <f t="shared" si="203"/>
        <v>B</v>
      </c>
      <c r="P73" s="812">
        <f>'2024 Расклад'!AL67</f>
        <v>95.209580838323348</v>
      </c>
      <c r="Q73" s="294">
        <f t="shared" si="199"/>
        <v>96.07</v>
      </c>
      <c r="R73" s="60" t="str">
        <f t="shared" si="204"/>
        <v>B</v>
      </c>
      <c r="S73" s="304" t="str">
        <f t="shared" si="185"/>
        <v>B</v>
      </c>
      <c r="T73" s="66">
        <f t="shared" si="186"/>
        <v>2.5</v>
      </c>
      <c r="U73" s="66">
        <f t="shared" si="187"/>
        <v>2.5</v>
      </c>
      <c r="V73" s="66">
        <f t="shared" si="188"/>
        <v>2.5</v>
      </c>
      <c r="W73" s="66">
        <f t="shared" si="205"/>
        <v>2.5</v>
      </c>
      <c r="X73" s="66">
        <f t="shared" si="206"/>
        <v>2.5</v>
      </c>
      <c r="Y73" s="79">
        <f t="shared" si="189"/>
        <v>2.5</v>
      </c>
      <c r="Z73" s="82">
        <f>'2024 Расклад'!AR67</f>
        <v>3.7058823529411766</v>
      </c>
      <c r="AA73" s="54">
        <f t="shared" si="200"/>
        <v>3.85</v>
      </c>
      <c r="AB73" s="60" t="str">
        <f t="shared" si="207"/>
        <v>C</v>
      </c>
      <c r="AC73" s="183">
        <f>'2024 Расклад'!AX67</f>
        <v>4</v>
      </c>
      <c r="AD73" s="54">
        <f t="shared" si="201"/>
        <v>3.76</v>
      </c>
      <c r="AE73" s="59" t="str">
        <f>IF(AC73&gt;=$AC$128,"A",IF(AC73&gt;=$AC$129,"B",IF(AC73&gt;=$AC$130,"C","D")))</f>
        <v>B</v>
      </c>
      <c r="AF73" s="198" t="str">
        <f t="shared" si="208"/>
        <v>C</v>
      </c>
      <c r="AG73" s="204">
        <f t="shared" ref="AG73:AG74" si="218">IF(AB73="A",4.2,IF(AB73="B",2.5,IF(AB73="C",2,1)))</f>
        <v>2</v>
      </c>
      <c r="AH73" s="216">
        <f>IF(AE73="A",4.2,IF(AE73="B",2.5,IF(AE73="C",2,1)))</f>
        <v>2.5</v>
      </c>
      <c r="AI73" s="210">
        <f t="shared" si="209"/>
        <v>2.25</v>
      </c>
      <c r="AJ73" s="256">
        <f>'2024 Расклад'!BD67</f>
        <v>4.1578947368421053</v>
      </c>
      <c r="AK73" s="144">
        <f t="shared" si="210"/>
        <v>4.04</v>
      </c>
      <c r="AL73" s="60" t="str">
        <f t="shared" si="202"/>
        <v>B</v>
      </c>
      <c r="AM73" s="521">
        <f>'2024 Расклад'!BL67</f>
        <v>55</v>
      </c>
      <c r="AN73" s="145">
        <f t="shared" si="211"/>
        <v>57.16</v>
      </c>
      <c r="AO73" s="59" t="str">
        <f t="shared" ref="AO73:AO125" si="219">IF(AM73&gt;=$AM$128,"A",IF(AM73&gt;=$AM$129,"B",IF(AM73&gt;=$AM$130,"C","D")))</f>
        <v>B</v>
      </c>
      <c r="AP73" s="519">
        <f>'2024 Расклад'!BT67</f>
        <v>67.400000000000006</v>
      </c>
      <c r="AQ73" s="260">
        <f t="shared" si="212"/>
        <v>62.01</v>
      </c>
      <c r="AR73" s="60" t="str">
        <f t="shared" si="161"/>
        <v>B</v>
      </c>
      <c r="AS73" s="91" t="str">
        <f t="shared" si="213"/>
        <v>B</v>
      </c>
      <c r="AT73" s="86">
        <f t="shared" si="190"/>
        <v>2.5</v>
      </c>
      <c r="AU73" s="86">
        <f t="shared" si="191"/>
        <v>2.5</v>
      </c>
      <c r="AV73" s="86">
        <f t="shared" si="192"/>
        <v>2.5</v>
      </c>
      <c r="AW73" s="849">
        <f t="shared" si="193"/>
        <v>2.5</v>
      </c>
      <c r="AX73" s="91" t="str">
        <f t="shared" si="182"/>
        <v>B</v>
      </c>
      <c r="AY73" s="318">
        <f t="shared" si="183"/>
        <v>2.5</v>
      </c>
      <c r="AZ73" s="316">
        <f t="shared" si="214"/>
        <v>2</v>
      </c>
      <c r="BA73" s="316">
        <f t="shared" si="194"/>
        <v>2.5</v>
      </c>
      <c r="BB73" s="317">
        <f t="shared" si="184"/>
        <v>2.3333333333333335</v>
      </c>
    </row>
    <row r="74" spans="1:54" x14ac:dyDescent="0.25">
      <c r="A74" s="30">
        <v>4</v>
      </c>
      <c r="B74" s="47">
        <v>50170</v>
      </c>
      <c r="C74" s="26" t="s">
        <v>196</v>
      </c>
      <c r="D74" s="55">
        <f>'2024 Расклад'!J68</f>
        <v>3.9314000000000004</v>
      </c>
      <c r="E74" s="58">
        <f t="shared" si="215"/>
        <v>4.13</v>
      </c>
      <c r="F74" s="172" t="str">
        <f t="shared" si="195"/>
        <v>C</v>
      </c>
      <c r="G74" s="166">
        <f>'2024 Расклад'!P68</f>
        <v>3.5353000000000003</v>
      </c>
      <c r="H74" s="58">
        <f t="shared" si="216"/>
        <v>3.79</v>
      </c>
      <c r="I74" s="59" t="str">
        <f t="shared" si="196"/>
        <v>C</v>
      </c>
      <c r="J74" s="55">
        <f>'2024 Расклад'!V68</f>
        <v>3.9551000000000003</v>
      </c>
      <c r="K74" s="58">
        <f t="shared" si="217"/>
        <v>4.13</v>
      </c>
      <c r="L74" s="60" t="str">
        <f t="shared" si="197"/>
        <v>C</v>
      </c>
      <c r="M74" s="289">
        <f>'2024 Расклад'!AD68</f>
        <v>76.744186046511629</v>
      </c>
      <c r="N74" s="53">
        <f t="shared" si="198"/>
        <v>78.14</v>
      </c>
      <c r="O74" s="59" t="str">
        <f t="shared" si="203"/>
        <v>C</v>
      </c>
      <c r="P74" s="812">
        <f>'2024 Расклад'!AL68</f>
        <v>88.372093023255815</v>
      </c>
      <c r="Q74" s="294">
        <f t="shared" si="199"/>
        <v>96.07</v>
      </c>
      <c r="R74" s="60" t="str">
        <f t="shared" si="204"/>
        <v>C</v>
      </c>
      <c r="S74" s="304" t="str">
        <f t="shared" si="185"/>
        <v>C</v>
      </c>
      <c r="T74" s="66">
        <f t="shared" si="186"/>
        <v>2</v>
      </c>
      <c r="U74" s="66">
        <f t="shared" si="187"/>
        <v>2</v>
      </c>
      <c r="V74" s="66">
        <f t="shared" si="188"/>
        <v>2</v>
      </c>
      <c r="W74" s="66">
        <f t="shared" si="205"/>
        <v>2</v>
      </c>
      <c r="X74" s="66">
        <f t="shared" si="206"/>
        <v>2</v>
      </c>
      <c r="Y74" s="79">
        <f t="shared" si="189"/>
        <v>2</v>
      </c>
      <c r="Z74" s="82">
        <f>'2024 Расклад'!AR68</f>
        <v>3.8378378378378377</v>
      </c>
      <c r="AA74" s="54">
        <f t="shared" si="200"/>
        <v>3.85</v>
      </c>
      <c r="AB74" s="60" t="str">
        <f t="shared" si="207"/>
        <v>B</v>
      </c>
      <c r="AC74" s="183">
        <f>'2024 Расклад'!AX68</f>
        <v>3.7027027027027026</v>
      </c>
      <c r="AD74" s="54">
        <f t="shared" si="201"/>
        <v>3.76</v>
      </c>
      <c r="AE74" s="59" t="str">
        <f>IF(AC74&gt;=$AC$128,"A",IF(AC74&gt;=$AC$129,"B",IF(AC74&gt;=$AC$130,"C","D")))</f>
        <v>C</v>
      </c>
      <c r="AF74" s="198" t="str">
        <f t="shared" si="208"/>
        <v>C</v>
      </c>
      <c r="AG74" s="204">
        <f t="shared" si="218"/>
        <v>2.5</v>
      </c>
      <c r="AH74" s="216">
        <f>IF(AE74="A",4.2,IF(AE74="B",2.5,IF(AE74="C",2,1)))</f>
        <v>2</v>
      </c>
      <c r="AI74" s="210">
        <f t="shared" si="209"/>
        <v>2.25</v>
      </c>
      <c r="AJ74" s="256">
        <f>'2024 Расклад'!BD68</f>
        <v>3.7857142857142856</v>
      </c>
      <c r="AK74" s="144">
        <f t="shared" si="210"/>
        <v>4.04</v>
      </c>
      <c r="AL74" s="60" t="str">
        <f t="shared" si="202"/>
        <v>C</v>
      </c>
      <c r="AM74" s="516">
        <f>'2024 Расклад'!BL68</f>
        <v>59.1</v>
      </c>
      <c r="AN74" s="145">
        <f t="shared" si="211"/>
        <v>57.16</v>
      </c>
      <c r="AO74" s="59" t="str">
        <f t="shared" si="219"/>
        <v>B</v>
      </c>
      <c r="AP74" s="519">
        <f>'2024 Расклад'!BT68</f>
        <v>63.1</v>
      </c>
      <c r="AQ74" s="260">
        <f t="shared" si="212"/>
        <v>62.01</v>
      </c>
      <c r="AR74" s="60" t="str">
        <f t="shared" si="161"/>
        <v>B</v>
      </c>
      <c r="AS74" s="91" t="str">
        <f t="shared" si="213"/>
        <v>C</v>
      </c>
      <c r="AT74" s="86">
        <f t="shared" si="190"/>
        <v>2</v>
      </c>
      <c r="AU74" s="86">
        <f t="shared" si="191"/>
        <v>2.5</v>
      </c>
      <c r="AV74" s="86">
        <f t="shared" si="192"/>
        <v>2.5</v>
      </c>
      <c r="AW74" s="849">
        <f t="shared" si="193"/>
        <v>2.3333333333333335</v>
      </c>
      <c r="AX74" s="91" t="str">
        <f t="shared" si="182"/>
        <v>C</v>
      </c>
      <c r="AY74" s="318">
        <f t="shared" si="183"/>
        <v>2</v>
      </c>
      <c r="AZ74" s="316">
        <f t="shared" si="214"/>
        <v>2</v>
      </c>
      <c r="BA74" s="316">
        <f t="shared" si="194"/>
        <v>2</v>
      </c>
      <c r="BB74" s="317">
        <f t="shared" si="184"/>
        <v>2</v>
      </c>
    </row>
    <row r="75" spans="1:54" x14ac:dyDescent="0.25">
      <c r="A75" s="30">
        <v>5</v>
      </c>
      <c r="B75" s="47">
        <v>50230</v>
      </c>
      <c r="C75" s="26" t="s">
        <v>47</v>
      </c>
      <c r="D75" s="55">
        <f>'2024 Расклад'!J69</f>
        <v>4.1666999999999996</v>
      </c>
      <c r="E75" s="58">
        <f t="shared" si="215"/>
        <v>4.13</v>
      </c>
      <c r="F75" s="172" t="str">
        <f t="shared" si="195"/>
        <v>B</v>
      </c>
      <c r="G75" s="166">
        <f>'2024 Расклад'!P69</f>
        <v>3.8778000000000001</v>
      </c>
      <c r="H75" s="58">
        <f t="shared" si="216"/>
        <v>3.79</v>
      </c>
      <c r="I75" s="59" t="str">
        <f t="shared" si="196"/>
        <v>B</v>
      </c>
      <c r="J75" s="55">
        <f>'2024 Расклад'!V69</f>
        <v>4.2292000000000005</v>
      </c>
      <c r="K75" s="58">
        <f t="shared" si="217"/>
        <v>4.13</v>
      </c>
      <c r="L75" s="60" t="str">
        <f t="shared" si="197"/>
        <v>B</v>
      </c>
      <c r="M75" s="289">
        <f>'2024 Расклад'!AD69</f>
        <v>97.826086956521749</v>
      </c>
      <c r="N75" s="53">
        <f t="shared" si="198"/>
        <v>78.14</v>
      </c>
      <c r="O75" s="59" t="str">
        <f t="shared" si="203"/>
        <v>B</v>
      </c>
      <c r="P75" s="812">
        <f>'2024 Расклад'!AL69</f>
        <v>100</v>
      </c>
      <c r="Q75" s="294">
        <f t="shared" si="199"/>
        <v>96.07</v>
      </c>
      <c r="R75" s="60" t="str">
        <f t="shared" si="204"/>
        <v>A</v>
      </c>
      <c r="S75" s="304" t="str">
        <f t="shared" si="185"/>
        <v>B</v>
      </c>
      <c r="T75" s="66">
        <f t="shared" si="186"/>
        <v>2.5</v>
      </c>
      <c r="U75" s="66">
        <f t="shared" si="187"/>
        <v>2.5</v>
      </c>
      <c r="V75" s="66">
        <f t="shared" si="188"/>
        <v>2.5</v>
      </c>
      <c r="W75" s="66">
        <f t="shared" si="205"/>
        <v>2.5</v>
      </c>
      <c r="X75" s="66">
        <f t="shared" si="206"/>
        <v>4.2</v>
      </c>
      <c r="Y75" s="79">
        <f t="shared" si="189"/>
        <v>2.84</v>
      </c>
      <c r="Z75" s="82">
        <f>'2024 Расклад'!AR69</f>
        <v>3.8157894736842106</v>
      </c>
      <c r="AA75" s="54">
        <f t="shared" si="200"/>
        <v>3.85</v>
      </c>
      <c r="AB75" s="60" t="str">
        <f t="shared" si="207"/>
        <v>C</v>
      </c>
      <c r="AC75" s="183">
        <f>'2024 Расклад'!AX69</f>
        <v>4.2105263157894735</v>
      </c>
      <c r="AD75" s="54">
        <f t="shared" si="201"/>
        <v>3.76</v>
      </c>
      <c r="AE75" s="59" t="str">
        <f>IF(AC75&gt;=$AC$128,"A",IF(AC75&gt;=$AC$129,"B",IF(AC75&gt;=$AC$130,"C","D")))</f>
        <v>B</v>
      </c>
      <c r="AF75" s="198" t="str">
        <f t="shared" si="208"/>
        <v>C</v>
      </c>
      <c r="AG75" s="204">
        <f t="shared" si="68"/>
        <v>2</v>
      </c>
      <c r="AH75" s="216">
        <f t="shared" ref="AH75:AH77" si="220">IF(AE75="A",4.2,IF(AE75="B",2.5,IF(AE75="C",2,1)))</f>
        <v>2.5</v>
      </c>
      <c r="AI75" s="210">
        <f t="shared" si="209"/>
        <v>2.25</v>
      </c>
      <c r="AJ75" s="256">
        <f>'2024 Расклад'!BD69</f>
        <v>3.7083333333333335</v>
      </c>
      <c r="AK75" s="144">
        <f t="shared" si="210"/>
        <v>4.04</v>
      </c>
      <c r="AL75" s="60" t="str">
        <f t="shared" si="202"/>
        <v>C</v>
      </c>
      <c r="AM75" s="521">
        <f>'2024 Расклад'!BL69</f>
        <v>59</v>
      </c>
      <c r="AN75" s="145">
        <f t="shared" si="211"/>
        <v>57.16</v>
      </c>
      <c r="AO75" s="59" t="str">
        <f t="shared" si="219"/>
        <v>B</v>
      </c>
      <c r="AP75" s="519">
        <f>'2024 Расклад'!BT69</f>
        <v>66.7</v>
      </c>
      <c r="AQ75" s="260">
        <f t="shared" si="212"/>
        <v>62.01</v>
      </c>
      <c r="AR75" s="60" t="str">
        <f t="shared" si="161"/>
        <v>B</v>
      </c>
      <c r="AS75" s="91" t="str">
        <f t="shared" si="213"/>
        <v>C</v>
      </c>
      <c r="AT75" s="86">
        <f t="shared" si="190"/>
        <v>2</v>
      </c>
      <c r="AU75" s="86">
        <f t="shared" si="191"/>
        <v>2.5</v>
      </c>
      <c r="AV75" s="86">
        <f t="shared" si="192"/>
        <v>2.5</v>
      </c>
      <c r="AW75" s="849">
        <f t="shared" si="193"/>
        <v>2.3333333333333335</v>
      </c>
      <c r="AX75" s="91" t="str">
        <f t="shared" si="182"/>
        <v>C</v>
      </c>
      <c r="AY75" s="318">
        <f t="shared" si="183"/>
        <v>2.5</v>
      </c>
      <c r="AZ75" s="316">
        <f t="shared" si="214"/>
        <v>2</v>
      </c>
      <c r="BA75" s="316">
        <f t="shared" si="194"/>
        <v>2</v>
      </c>
      <c r="BB75" s="317">
        <f t="shared" si="184"/>
        <v>2.1666666666666665</v>
      </c>
    </row>
    <row r="76" spans="1:54" x14ac:dyDescent="0.25">
      <c r="A76" s="30">
        <v>6</v>
      </c>
      <c r="B76" s="47">
        <v>50340</v>
      </c>
      <c r="C76" s="26" t="s">
        <v>197</v>
      </c>
      <c r="D76" s="55">
        <f>'2024 Расклад'!J70</f>
        <v>4.0815999999999999</v>
      </c>
      <c r="E76" s="58">
        <f t="shared" si="215"/>
        <v>4.13</v>
      </c>
      <c r="F76" s="172" t="str">
        <f t="shared" si="195"/>
        <v>C</v>
      </c>
      <c r="G76" s="166">
        <f>'2024 Расклад'!P70</f>
        <v>3.9224000000000001</v>
      </c>
      <c r="H76" s="58">
        <f t="shared" si="216"/>
        <v>3.79</v>
      </c>
      <c r="I76" s="59" t="str">
        <f t="shared" si="196"/>
        <v>B</v>
      </c>
      <c r="J76" s="55">
        <f>'2024 Расклад'!V70</f>
        <v>4.3899999999999997</v>
      </c>
      <c r="K76" s="58">
        <f t="shared" si="217"/>
        <v>4.13</v>
      </c>
      <c r="L76" s="60" t="str">
        <f t="shared" si="197"/>
        <v>B</v>
      </c>
      <c r="M76" s="289"/>
      <c r="N76" s="53">
        <f t="shared" si="198"/>
        <v>78.14</v>
      </c>
      <c r="O76" s="59"/>
      <c r="P76" s="812">
        <f>'2024 Расклад'!AL70</f>
        <v>96</v>
      </c>
      <c r="Q76" s="294">
        <f t="shared" si="199"/>
        <v>96.07</v>
      </c>
      <c r="R76" s="60" t="str">
        <f t="shared" si="204"/>
        <v>B</v>
      </c>
      <c r="S76" s="304" t="str">
        <f t="shared" si="185"/>
        <v>C</v>
      </c>
      <c r="T76" s="66">
        <f t="shared" si="186"/>
        <v>2</v>
      </c>
      <c r="U76" s="66">
        <f t="shared" si="187"/>
        <v>2.5</v>
      </c>
      <c r="V76" s="66">
        <f t="shared" si="188"/>
        <v>2.5</v>
      </c>
      <c r="W76" s="66"/>
      <c r="X76" s="66">
        <f t="shared" si="206"/>
        <v>2.5</v>
      </c>
      <c r="Y76" s="79">
        <f t="shared" si="189"/>
        <v>2.375</v>
      </c>
      <c r="Z76" s="82">
        <f>'2024 Расклад'!AR70</f>
        <v>3.6941176470588237</v>
      </c>
      <c r="AA76" s="54">
        <f t="shared" si="200"/>
        <v>3.85</v>
      </c>
      <c r="AB76" s="60" t="str">
        <f t="shared" si="207"/>
        <v>C</v>
      </c>
      <c r="AC76" s="183">
        <f>'2024 Расклад'!AX70</f>
        <v>3.9411764705882355</v>
      </c>
      <c r="AD76" s="54">
        <f t="shared" si="201"/>
        <v>3.76</v>
      </c>
      <c r="AE76" s="59" t="str">
        <f t="shared" ref="AE76:AE77" si="221">IF(AC76&gt;=$AC$128,"A",IF(AC76&gt;=$AC$129,"B",IF(AC76&gt;=$AC$130,"C","D")))</f>
        <v>B</v>
      </c>
      <c r="AF76" s="198" t="str">
        <f t="shared" si="208"/>
        <v>C</v>
      </c>
      <c r="AG76" s="204">
        <f t="shared" ref="AG76:AG77" si="222">IF(AB76="A",4.2,IF(AB76="B",2.5,IF(AB76="C",2,1)))</f>
        <v>2</v>
      </c>
      <c r="AH76" s="216">
        <f t="shared" si="220"/>
        <v>2.5</v>
      </c>
      <c r="AI76" s="210">
        <f t="shared" si="209"/>
        <v>2.25</v>
      </c>
      <c r="AJ76" s="256">
        <f>'2024 Расклад'!BD70</f>
        <v>3.7777777777777777</v>
      </c>
      <c r="AK76" s="144">
        <f t="shared" si="210"/>
        <v>4.04</v>
      </c>
      <c r="AL76" s="60" t="str">
        <f t="shared" si="202"/>
        <v>C</v>
      </c>
      <c r="AM76" s="516">
        <f>'2024 Расклад'!BL70</f>
        <v>41</v>
      </c>
      <c r="AN76" s="145">
        <f t="shared" si="211"/>
        <v>57.16</v>
      </c>
      <c r="AO76" s="59" t="str">
        <f t="shared" si="219"/>
        <v>C</v>
      </c>
      <c r="AP76" s="522">
        <f>'2024 Расклад'!BT70</f>
        <v>51</v>
      </c>
      <c r="AQ76" s="260">
        <f t="shared" si="212"/>
        <v>62.01</v>
      </c>
      <c r="AR76" s="60" t="str">
        <f t="shared" si="161"/>
        <v>C</v>
      </c>
      <c r="AS76" s="91" t="str">
        <f t="shared" si="213"/>
        <v>C</v>
      </c>
      <c r="AT76" s="86">
        <f t="shared" si="190"/>
        <v>2</v>
      </c>
      <c r="AU76" s="86">
        <f t="shared" si="191"/>
        <v>2</v>
      </c>
      <c r="AV76" s="86">
        <f t="shared" si="192"/>
        <v>2</v>
      </c>
      <c r="AW76" s="849">
        <f t="shared" si="193"/>
        <v>2</v>
      </c>
      <c r="AX76" s="91" t="str">
        <f t="shared" si="182"/>
        <v>C</v>
      </c>
      <c r="AY76" s="318">
        <f t="shared" si="183"/>
        <v>2</v>
      </c>
      <c r="AZ76" s="316">
        <f t="shared" si="214"/>
        <v>2</v>
      </c>
      <c r="BA76" s="316">
        <f t="shared" si="194"/>
        <v>2</v>
      </c>
      <c r="BB76" s="317">
        <f t="shared" si="184"/>
        <v>2</v>
      </c>
    </row>
    <row r="77" spans="1:54" x14ac:dyDescent="0.25">
      <c r="A77" s="30">
        <v>7</v>
      </c>
      <c r="B77" s="47">
        <v>50420</v>
      </c>
      <c r="C77" s="26" t="s">
        <v>198</v>
      </c>
      <c r="D77" s="55">
        <f>'2024 Расклад'!J71</f>
        <v>4.0111999999999997</v>
      </c>
      <c r="E77" s="58">
        <f t="shared" si="215"/>
        <v>4.13</v>
      </c>
      <c r="F77" s="172" t="str">
        <f t="shared" si="195"/>
        <v>C</v>
      </c>
      <c r="G77" s="166">
        <f>'2024 Расклад'!P71</f>
        <v>3.7690999999999999</v>
      </c>
      <c r="H77" s="58">
        <f t="shared" si="216"/>
        <v>3.79</v>
      </c>
      <c r="I77" s="59" t="str">
        <f t="shared" si="196"/>
        <v>B</v>
      </c>
      <c r="J77" s="55">
        <f>'2024 Расклад'!V71</f>
        <v>4.1112000000000002</v>
      </c>
      <c r="K77" s="58">
        <f t="shared" si="217"/>
        <v>4.13</v>
      </c>
      <c r="L77" s="60" t="str">
        <f t="shared" si="197"/>
        <v>B</v>
      </c>
      <c r="M77" s="289">
        <f>'2024 Расклад'!AD71</f>
        <v>94.897959183673478</v>
      </c>
      <c r="N77" s="53">
        <f t="shared" si="198"/>
        <v>78.14</v>
      </c>
      <c r="O77" s="59" t="str">
        <f t="shared" si="203"/>
        <v>B</v>
      </c>
      <c r="P77" s="812">
        <f>'2024 Расклад'!AL71</f>
        <v>100</v>
      </c>
      <c r="Q77" s="294">
        <f t="shared" si="199"/>
        <v>96.07</v>
      </c>
      <c r="R77" s="60" t="str">
        <f t="shared" si="204"/>
        <v>A</v>
      </c>
      <c r="S77" s="304" t="str">
        <f t="shared" si="185"/>
        <v>B</v>
      </c>
      <c r="T77" s="66">
        <f t="shared" si="186"/>
        <v>2</v>
      </c>
      <c r="U77" s="66">
        <f t="shared" si="187"/>
        <v>2.5</v>
      </c>
      <c r="V77" s="66">
        <f t="shared" si="188"/>
        <v>2.5</v>
      </c>
      <c r="W77" s="66">
        <f t="shared" si="205"/>
        <v>2.5</v>
      </c>
      <c r="X77" s="66">
        <f t="shared" si="206"/>
        <v>4.2</v>
      </c>
      <c r="Y77" s="79">
        <f t="shared" si="189"/>
        <v>2.7399999999999998</v>
      </c>
      <c r="Z77" s="82">
        <f>'2024 Расклад'!AR71</f>
        <v>3.8333333333333335</v>
      </c>
      <c r="AA77" s="54">
        <f t="shared" si="200"/>
        <v>3.85</v>
      </c>
      <c r="AB77" s="60" t="str">
        <f t="shared" si="207"/>
        <v>B</v>
      </c>
      <c r="AC77" s="183">
        <f>'2024 Расклад'!AX71</f>
        <v>3.893939393939394</v>
      </c>
      <c r="AD77" s="54">
        <f t="shared" si="201"/>
        <v>3.76</v>
      </c>
      <c r="AE77" s="59" t="str">
        <f t="shared" si="221"/>
        <v>B</v>
      </c>
      <c r="AF77" s="198" t="str">
        <f t="shared" si="208"/>
        <v>B</v>
      </c>
      <c r="AG77" s="204">
        <f t="shared" si="222"/>
        <v>2.5</v>
      </c>
      <c r="AH77" s="216">
        <f t="shared" si="220"/>
        <v>2.5</v>
      </c>
      <c r="AI77" s="210">
        <f t="shared" si="209"/>
        <v>2.5</v>
      </c>
      <c r="AJ77" s="256"/>
      <c r="AK77" s="144">
        <f t="shared" si="210"/>
        <v>4.04</v>
      </c>
      <c r="AL77" s="60"/>
      <c r="AM77" s="516"/>
      <c r="AN77" s="145">
        <f t="shared" si="211"/>
        <v>57.16</v>
      </c>
      <c r="AO77" s="59"/>
      <c r="AP77" s="534"/>
      <c r="AQ77" s="260">
        <f t="shared" si="212"/>
        <v>62.01</v>
      </c>
      <c r="AR77" s="60"/>
      <c r="AS77" s="91"/>
      <c r="AT77" s="86"/>
      <c r="AU77" s="86"/>
      <c r="AV77" s="86"/>
      <c r="AW77" s="849"/>
      <c r="AX77" s="91" t="str">
        <f t="shared" si="182"/>
        <v>B</v>
      </c>
      <c r="AY77" s="318">
        <f t="shared" si="183"/>
        <v>2.5</v>
      </c>
      <c r="AZ77" s="316">
        <f t="shared" si="214"/>
        <v>2.5</v>
      </c>
      <c r="BA77" s="316"/>
      <c r="BB77" s="317">
        <f t="shared" si="184"/>
        <v>2.5</v>
      </c>
    </row>
    <row r="78" spans="1:54" x14ac:dyDescent="0.25">
      <c r="A78" s="30">
        <v>8</v>
      </c>
      <c r="B78" s="46">
        <v>50450</v>
      </c>
      <c r="C78" s="16" t="s">
        <v>199</v>
      </c>
      <c r="D78" s="55">
        <f>'2024 Расклад'!J72</f>
        <v>3.8795999999999999</v>
      </c>
      <c r="E78" s="58">
        <f t="shared" si="215"/>
        <v>4.13</v>
      </c>
      <c r="F78" s="172" t="str">
        <f t="shared" si="195"/>
        <v>C</v>
      </c>
      <c r="G78" s="166">
        <f>'2024 Расклад'!P72</f>
        <v>3.6472999999999995</v>
      </c>
      <c r="H78" s="58">
        <f t="shared" si="216"/>
        <v>3.79</v>
      </c>
      <c r="I78" s="59" t="str">
        <f t="shared" si="196"/>
        <v>C</v>
      </c>
      <c r="J78" s="55">
        <f>'2024 Расклад'!V72</f>
        <v>4.0955000000000004</v>
      </c>
      <c r="K78" s="58">
        <f t="shared" si="217"/>
        <v>4.13</v>
      </c>
      <c r="L78" s="60" t="str">
        <f t="shared" si="197"/>
        <v>C</v>
      </c>
      <c r="M78" s="289">
        <f>'2024 Расклад'!AD72</f>
        <v>50</v>
      </c>
      <c r="N78" s="53">
        <f t="shared" si="198"/>
        <v>78.14</v>
      </c>
      <c r="O78" s="59" t="str">
        <f t="shared" si="203"/>
        <v>D</v>
      </c>
      <c r="P78" s="812">
        <f>'2024 Расклад'!AL72</f>
        <v>98.65771812080537</v>
      </c>
      <c r="Q78" s="294">
        <f t="shared" si="199"/>
        <v>96.07</v>
      </c>
      <c r="R78" s="60" t="str">
        <f t="shared" si="204"/>
        <v>B</v>
      </c>
      <c r="S78" s="304" t="str">
        <f t="shared" si="185"/>
        <v>C</v>
      </c>
      <c r="T78" s="66">
        <f t="shared" si="186"/>
        <v>2</v>
      </c>
      <c r="U78" s="66">
        <f t="shared" si="187"/>
        <v>2</v>
      </c>
      <c r="V78" s="66">
        <f t="shared" si="188"/>
        <v>2</v>
      </c>
      <c r="W78" s="66">
        <f t="shared" si="205"/>
        <v>1</v>
      </c>
      <c r="X78" s="66">
        <f t="shared" si="206"/>
        <v>2.5</v>
      </c>
      <c r="Y78" s="79">
        <f t="shared" si="189"/>
        <v>1.9</v>
      </c>
      <c r="Z78" s="82">
        <f>'2024 Расклад'!AR72</f>
        <v>3.8863636363636362</v>
      </c>
      <c r="AA78" s="54">
        <f t="shared" si="200"/>
        <v>3.85</v>
      </c>
      <c r="AB78" s="60" t="str">
        <f t="shared" si="207"/>
        <v>B</v>
      </c>
      <c r="AC78" s="183">
        <f>'2024 Расклад'!AX72</f>
        <v>3.6818181818181817</v>
      </c>
      <c r="AD78" s="54">
        <f t="shared" si="201"/>
        <v>3.76</v>
      </c>
      <c r="AE78" s="59" t="str">
        <f>IF(AC78&gt;=$AC$128,"A",IF(AC78&gt;=$AC$129,"B",IF(AC78&gt;=$AC$130,"C","D")))</f>
        <v>C</v>
      </c>
      <c r="AF78" s="198" t="str">
        <f t="shared" si="208"/>
        <v>C</v>
      </c>
      <c r="AG78" s="204">
        <f t="shared" si="68"/>
        <v>2.5</v>
      </c>
      <c r="AH78" s="216">
        <f t="shared" ref="AH78:AH84" si="223">IF(AE78="A",4.2,IF(AE78="B",2.5,IF(AE78="C",2,1)))</f>
        <v>2</v>
      </c>
      <c r="AI78" s="210">
        <f t="shared" si="209"/>
        <v>2.25</v>
      </c>
      <c r="AJ78" s="256">
        <f>'2024 Расклад'!BD72</f>
        <v>4.5</v>
      </c>
      <c r="AK78" s="144">
        <f t="shared" si="210"/>
        <v>4.04</v>
      </c>
      <c r="AL78" s="60" t="str">
        <f t="shared" si="202"/>
        <v>A</v>
      </c>
      <c r="AM78" s="516">
        <f>'2024 Расклад'!BL72</f>
        <v>55.2</v>
      </c>
      <c r="AN78" s="145">
        <f t="shared" si="211"/>
        <v>57.16</v>
      </c>
      <c r="AO78" s="59" t="str">
        <f t="shared" si="219"/>
        <v>B</v>
      </c>
      <c r="AP78" s="535">
        <f>'2024 Расклад'!BT72</f>
        <v>62.9</v>
      </c>
      <c r="AQ78" s="260">
        <f t="shared" si="212"/>
        <v>62.01</v>
      </c>
      <c r="AR78" s="60" t="str">
        <f t="shared" si="161"/>
        <v>B</v>
      </c>
      <c r="AS78" s="91" t="str">
        <f t="shared" si="213"/>
        <v>B</v>
      </c>
      <c r="AT78" s="86">
        <f t="shared" si="190"/>
        <v>4.2</v>
      </c>
      <c r="AU78" s="86">
        <f t="shared" si="191"/>
        <v>2.5</v>
      </c>
      <c r="AV78" s="86">
        <f t="shared" si="192"/>
        <v>2.5</v>
      </c>
      <c r="AW78" s="849">
        <f t="shared" si="193"/>
        <v>3.0666666666666664</v>
      </c>
      <c r="AX78" s="91" t="str">
        <f t="shared" si="182"/>
        <v>C</v>
      </c>
      <c r="AY78" s="318">
        <f t="shared" si="183"/>
        <v>2</v>
      </c>
      <c r="AZ78" s="316">
        <f t="shared" si="214"/>
        <v>2</v>
      </c>
      <c r="BA78" s="316">
        <f t="shared" si="194"/>
        <v>2.5</v>
      </c>
      <c r="BB78" s="317">
        <f t="shared" si="184"/>
        <v>2.1666666666666665</v>
      </c>
    </row>
    <row r="79" spans="1:54" x14ac:dyDescent="0.25">
      <c r="A79" s="30">
        <v>9</v>
      </c>
      <c r="B79" s="47">
        <v>50620</v>
      </c>
      <c r="C79" s="26" t="s">
        <v>48</v>
      </c>
      <c r="D79" s="55">
        <f>'2024 Расклад'!J73</f>
        <v>4.0820000000000007</v>
      </c>
      <c r="E79" s="58">
        <f t="shared" si="215"/>
        <v>4.13</v>
      </c>
      <c r="F79" s="172" t="str">
        <f t="shared" si="195"/>
        <v>C</v>
      </c>
      <c r="G79" s="166">
        <f>'2024 Расклад'!P73</f>
        <v>4.0000999999999998</v>
      </c>
      <c r="H79" s="58">
        <f t="shared" si="216"/>
        <v>3.79</v>
      </c>
      <c r="I79" s="59" t="str">
        <f t="shared" si="196"/>
        <v>B</v>
      </c>
      <c r="J79" s="55">
        <f>'2024 Расклад'!V73</f>
        <v>3.8996000000000004</v>
      </c>
      <c r="K79" s="58">
        <f t="shared" si="217"/>
        <v>4.13</v>
      </c>
      <c r="L79" s="60" t="str">
        <f t="shared" si="197"/>
        <v>C</v>
      </c>
      <c r="M79" s="289">
        <f>'2024 Расклад'!AD73</f>
        <v>65</v>
      </c>
      <c r="N79" s="53">
        <f t="shared" si="198"/>
        <v>78.14</v>
      </c>
      <c r="O79" s="59" t="str">
        <f t="shared" si="203"/>
        <v>D</v>
      </c>
      <c r="P79" s="812">
        <f>'2024 Расклад'!AL73</f>
        <v>98.484848484848484</v>
      </c>
      <c r="Q79" s="294">
        <f t="shared" si="199"/>
        <v>96.07</v>
      </c>
      <c r="R79" s="60" t="str">
        <f t="shared" si="204"/>
        <v>B</v>
      </c>
      <c r="S79" s="304" t="str">
        <f t="shared" si="185"/>
        <v>C</v>
      </c>
      <c r="T79" s="66">
        <f t="shared" si="186"/>
        <v>2</v>
      </c>
      <c r="U79" s="66">
        <f t="shared" si="187"/>
        <v>2.5</v>
      </c>
      <c r="V79" s="66">
        <f t="shared" si="188"/>
        <v>2</v>
      </c>
      <c r="W79" s="66">
        <f t="shared" si="205"/>
        <v>1</v>
      </c>
      <c r="X79" s="66">
        <f t="shared" si="206"/>
        <v>2.5</v>
      </c>
      <c r="Y79" s="79">
        <f t="shared" si="189"/>
        <v>2</v>
      </c>
      <c r="Z79" s="82">
        <f>'2024 Расклад'!AR73</f>
        <v>3.5641025641025643</v>
      </c>
      <c r="AA79" s="54">
        <f t="shared" si="200"/>
        <v>3.85</v>
      </c>
      <c r="AB79" s="60" t="str">
        <f t="shared" si="207"/>
        <v>C</v>
      </c>
      <c r="AC79" s="183">
        <f>'2024 Расклад'!AX73</f>
        <v>3.7142857142857144</v>
      </c>
      <c r="AD79" s="54">
        <f t="shared" si="201"/>
        <v>3.76</v>
      </c>
      <c r="AE79" s="59" t="str">
        <f>IF(AC79&gt;=$AC$128,"A",IF(AC79&gt;=$AC$129,"B",IF(AC79&gt;=$AC$130,"C","D")))</f>
        <v>C</v>
      </c>
      <c r="AF79" s="198" t="str">
        <f t="shared" si="208"/>
        <v>C</v>
      </c>
      <c r="AG79" s="204">
        <f t="shared" si="68"/>
        <v>2</v>
      </c>
      <c r="AH79" s="216">
        <f t="shared" si="223"/>
        <v>2</v>
      </c>
      <c r="AI79" s="210">
        <f t="shared" si="209"/>
        <v>2</v>
      </c>
      <c r="AJ79" s="256">
        <f>'2024 Расклад'!BD73</f>
        <v>3.8181818181818183</v>
      </c>
      <c r="AK79" s="144">
        <f t="shared" si="210"/>
        <v>4.04</v>
      </c>
      <c r="AL79" s="60" t="str">
        <f t="shared" si="202"/>
        <v>C</v>
      </c>
      <c r="AM79" s="516">
        <f>'2024 Расклад'!BL73</f>
        <v>39.200000000000003</v>
      </c>
      <c r="AN79" s="145">
        <f t="shared" si="211"/>
        <v>57.16</v>
      </c>
      <c r="AO79" s="59" t="str">
        <f t="shared" si="219"/>
        <v>C</v>
      </c>
      <c r="AP79" s="522">
        <f>'2024 Расклад'!BT73</f>
        <v>55.6</v>
      </c>
      <c r="AQ79" s="260">
        <f t="shared" si="212"/>
        <v>62.01</v>
      </c>
      <c r="AR79" s="60" t="str">
        <f t="shared" si="161"/>
        <v>C</v>
      </c>
      <c r="AS79" s="91" t="str">
        <f t="shared" si="213"/>
        <v>C</v>
      </c>
      <c r="AT79" s="86">
        <f t="shared" si="190"/>
        <v>2</v>
      </c>
      <c r="AU79" s="86">
        <f t="shared" si="191"/>
        <v>2</v>
      </c>
      <c r="AV79" s="86">
        <f t="shared" si="192"/>
        <v>2</v>
      </c>
      <c r="AW79" s="849">
        <f t="shared" si="193"/>
        <v>2</v>
      </c>
      <c r="AX79" s="91" t="str">
        <f t="shared" si="182"/>
        <v>C</v>
      </c>
      <c r="AY79" s="318">
        <f t="shared" si="183"/>
        <v>2</v>
      </c>
      <c r="AZ79" s="316">
        <f t="shared" si="214"/>
        <v>2</v>
      </c>
      <c r="BA79" s="316">
        <f t="shared" si="194"/>
        <v>2</v>
      </c>
      <c r="BB79" s="317">
        <f t="shared" si="184"/>
        <v>2</v>
      </c>
    </row>
    <row r="80" spans="1:54" x14ac:dyDescent="0.25">
      <c r="A80" s="30">
        <v>10</v>
      </c>
      <c r="B80" s="47">
        <v>50760</v>
      </c>
      <c r="C80" s="26" t="s">
        <v>200</v>
      </c>
      <c r="D80" s="55">
        <f>'2024 Расклад'!J74</f>
        <v>3.9405999999999999</v>
      </c>
      <c r="E80" s="58">
        <f t="shared" si="215"/>
        <v>4.13</v>
      </c>
      <c r="F80" s="172" t="str">
        <f t="shared" si="195"/>
        <v>C</v>
      </c>
      <c r="G80" s="166">
        <f>'2024 Расклад'!P74</f>
        <v>3.9348000000000001</v>
      </c>
      <c r="H80" s="58">
        <f t="shared" si="216"/>
        <v>3.79</v>
      </c>
      <c r="I80" s="59" t="str">
        <f t="shared" si="196"/>
        <v>B</v>
      </c>
      <c r="J80" s="55">
        <f>'2024 Расклад'!V74</f>
        <v>3.9953000000000003</v>
      </c>
      <c r="K80" s="58">
        <f t="shared" si="217"/>
        <v>4.13</v>
      </c>
      <c r="L80" s="60" t="str">
        <f t="shared" si="197"/>
        <v>C</v>
      </c>
      <c r="M80" s="289">
        <f>'2024 Расклад'!AD74</f>
        <v>94.68599033816426</v>
      </c>
      <c r="N80" s="53">
        <f t="shared" si="198"/>
        <v>78.14</v>
      </c>
      <c r="O80" s="59" t="str">
        <f t="shared" si="203"/>
        <v>B</v>
      </c>
      <c r="P80" s="812">
        <f>'2024 Расклад'!AL74</f>
        <v>99.492385786802032</v>
      </c>
      <c r="Q80" s="294">
        <f t="shared" si="199"/>
        <v>96.07</v>
      </c>
      <c r="R80" s="60" t="str">
        <f t="shared" si="204"/>
        <v>A</v>
      </c>
      <c r="S80" s="304" t="str">
        <f t="shared" si="185"/>
        <v>B</v>
      </c>
      <c r="T80" s="66">
        <f t="shared" si="186"/>
        <v>2</v>
      </c>
      <c r="U80" s="66">
        <f t="shared" si="187"/>
        <v>2.5</v>
      </c>
      <c r="V80" s="66">
        <f t="shared" si="188"/>
        <v>2</v>
      </c>
      <c r="W80" s="66">
        <f t="shared" si="205"/>
        <v>2.5</v>
      </c>
      <c r="X80" s="66">
        <f t="shared" si="206"/>
        <v>4.2</v>
      </c>
      <c r="Y80" s="79">
        <f t="shared" si="189"/>
        <v>2.6399999999999997</v>
      </c>
      <c r="Z80" s="82">
        <f>'2024 Расклад'!AR74</f>
        <v>3.7438423645320196</v>
      </c>
      <c r="AA80" s="54">
        <f t="shared" si="200"/>
        <v>3.85</v>
      </c>
      <c r="AB80" s="60" t="str">
        <f t="shared" si="207"/>
        <v>C</v>
      </c>
      <c r="AC80" s="183">
        <f>'2024 Расклад'!AX74</f>
        <v>3.9802955665024631</v>
      </c>
      <c r="AD80" s="54">
        <f t="shared" si="201"/>
        <v>3.76</v>
      </c>
      <c r="AE80" s="59" t="str">
        <f>IF(AC80&gt;=$AC$128,"A",IF(AC80&gt;=$AC$129,"B",IF(AC80&gt;=$AC$130,"C","D")))</f>
        <v>B</v>
      </c>
      <c r="AF80" s="198" t="str">
        <f t="shared" si="208"/>
        <v>C</v>
      </c>
      <c r="AG80" s="204">
        <f t="shared" si="68"/>
        <v>2</v>
      </c>
      <c r="AH80" s="216">
        <f t="shared" si="223"/>
        <v>2.5</v>
      </c>
      <c r="AI80" s="210">
        <f t="shared" si="209"/>
        <v>2.25</v>
      </c>
      <c r="AJ80" s="256">
        <f>'2024 Расклад'!BD74</f>
        <v>3.9714285714285715</v>
      </c>
      <c r="AK80" s="144">
        <f t="shared" si="210"/>
        <v>4.04</v>
      </c>
      <c r="AL80" s="60" t="str">
        <f t="shared" si="202"/>
        <v>C</v>
      </c>
      <c r="AM80" s="518">
        <f>'2024 Расклад'!BL74</f>
        <v>46</v>
      </c>
      <c r="AN80" s="145">
        <f t="shared" si="211"/>
        <v>57.16</v>
      </c>
      <c r="AO80" s="59" t="str">
        <f t="shared" si="219"/>
        <v>C</v>
      </c>
      <c r="AP80" s="519">
        <f>'2024 Расклад'!BT74</f>
        <v>63</v>
      </c>
      <c r="AQ80" s="260">
        <f t="shared" si="212"/>
        <v>62.01</v>
      </c>
      <c r="AR80" s="60" t="str">
        <f t="shared" si="161"/>
        <v>B</v>
      </c>
      <c r="AS80" s="91" t="str">
        <f t="shared" si="213"/>
        <v>C</v>
      </c>
      <c r="AT80" s="86">
        <f t="shared" si="190"/>
        <v>2</v>
      </c>
      <c r="AU80" s="86">
        <f t="shared" si="191"/>
        <v>2</v>
      </c>
      <c r="AV80" s="86">
        <f t="shared" si="192"/>
        <v>2.5</v>
      </c>
      <c r="AW80" s="849">
        <f t="shared" si="193"/>
        <v>2.1666666666666665</v>
      </c>
      <c r="AX80" s="91" t="str">
        <f t="shared" si="182"/>
        <v>C</v>
      </c>
      <c r="AY80" s="318">
        <f t="shared" si="183"/>
        <v>2.5</v>
      </c>
      <c r="AZ80" s="316">
        <f t="shared" si="214"/>
        <v>2</v>
      </c>
      <c r="BA80" s="316">
        <f t="shared" si="194"/>
        <v>2</v>
      </c>
      <c r="BB80" s="317">
        <f t="shared" si="184"/>
        <v>2.1666666666666665</v>
      </c>
    </row>
    <row r="81" spans="1:54" x14ac:dyDescent="0.25">
      <c r="A81" s="30">
        <v>11</v>
      </c>
      <c r="B81" s="47">
        <v>50780</v>
      </c>
      <c r="C81" s="26" t="s">
        <v>201</v>
      </c>
      <c r="D81" s="55">
        <f>'2024 Расклад'!J75</f>
        <v>3.6524999999999999</v>
      </c>
      <c r="E81" s="58">
        <f t="shared" si="215"/>
        <v>4.13</v>
      </c>
      <c r="F81" s="172" t="str">
        <f t="shared" si="195"/>
        <v>C</v>
      </c>
      <c r="G81" s="166">
        <f>'2024 Расклад'!P75</f>
        <v>3.3645999999999998</v>
      </c>
      <c r="H81" s="58">
        <f t="shared" si="216"/>
        <v>3.79</v>
      </c>
      <c r="I81" s="59" t="str">
        <f t="shared" si="196"/>
        <v>D</v>
      </c>
      <c r="J81" s="55">
        <f>'2024 Расклад'!V75</f>
        <v>3.8985000000000003</v>
      </c>
      <c r="K81" s="58">
        <f t="shared" si="217"/>
        <v>4.13</v>
      </c>
      <c r="L81" s="60" t="str">
        <f t="shared" si="197"/>
        <v>C</v>
      </c>
      <c r="M81" s="289">
        <f>'2024 Расклад'!AD75</f>
        <v>61.594202898550726</v>
      </c>
      <c r="N81" s="53">
        <f t="shared" si="198"/>
        <v>78.14</v>
      </c>
      <c r="O81" s="59" t="str">
        <f t="shared" si="203"/>
        <v>D</v>
      </c>
      <c r="P81" s="812">
        <f>'2024 Расклад'!AL75</f>
        <v>90.07633587786259</v>
      </c>
      <c r="Q81" s="294">
        <f t="shared" si="199"/>
        <v>96.07</v>
      </c>
      <c r="R81" s="60" t="str">
        <f t="shared" si="204"/>
        <v>B</v>
      </c>
      <c r="S81" s="304" t="str">
        <f t="shared" si="185"/>
        <v>C</v>
      </c>
      <c r="T81" s="66">
        <f t="shared" si="186"/>
        <v>2</v>
      </c>
      <c r="U81" s="66">
        <f t="shared" si="187"/>
        <v>1</v>
      </c>
      <c r="V81" s="66">
        <f t="shared" si="188"/>
        <v>2</v>
      </c>
      <c r="W81" s="66">
        <f t="shared" si="205"/>
        <v>1</v>
      </c>
      <c r="X81" s="66">
        <f t="shared" si="206"/>
        <v>2.5</v>
      </c>
      <c r="Y81" s="79">
        <f t="shared" si="189"/>
        <v>1.7</v>
      </c>
      <c r="Z81" s="82">
        <f>'2024 Расклад'!AR75</f>
        <v>3.8048780487804876</v>
      </c>
      <c r="AA81" s="54">
        <f t="shared" si="200"/>
        <v>3.85</v>
      </c>
      <c r="AB81" s="60" t="str">
        <f t="shared" si="207"/>
        <v>C</v>
      </c>
      <c r="AC81" s="183">
        <f>'2024 Расклад'!AX75</f>
        <v>3.5609756097560976</v>
      </c>
      <c r="AD81" s="54">
        <f t="shared" si="201"/>
        <v>3.76</v>
      </c>
      <c r="AE81" s="59" t="str">
        <f t="shared" ref="AE81:AE84" si="224">IF(AC81&gt;=$AC$128,"A",IF(AC81&gt;=$AC$129,"B",IF(AC81&gt;=$AC$130,"C","D")))</f>
        <v>C</v>
      </c>
      <c r="AF81" s="198" t="str">
        <f t="shared" si="208"/>
        <v>C</v>
      </c>
      <c r="AG81" s="204">
        <f t="shared" ref="AG81:AG84" si="225">IF(AB81="A",4.2,IF(AB81="B",2.5,IF(AB81="C",2,1)))</f>
        <v>2</v>
      </c>
      <c r="AH81" s="216">
        <f t="shared" si="223"/>
        <v>2</v>
      </c>
      <c r="AI81" s="210">
        <f t="shared" si="209"/>
        <v>2</v>
      </c>
      <c r="AJ81" s="256">
        <f>'2024 Расклад'!BD75</f>
        <v>3.4761904761904763</v>
      </c>
      <c r="AK81" s="144">
        <f t="shared" si="210"/>
        <v>4.04</v>
      </c>
      <c r="AL81" s="60" t="str">
        <f t="shared" si="202"/>
        <v>D</v>
      </c>
      <c r="AM81" s="257">
        <f>'2024 Расклад'!BL75</f>
        <v>38.200000000000003</v>
      </c>
      <c r="AN81" s="145">
        <f t="shared" si="211"/>
        <v>57.16</v>
      </c>
      <c r="AO81" s="59" t="str">
        <f t="shared" si="219"/>
        <v>C</v>
      </c>
      <c r="AP81" s="264">
        <f>'2024 Расклад'!BT75</f>
        <v>51</v>
      </c>
      <c r="AQ81" s="260">
        <f t="shared" si="212"/>
        <v>62.01</v>
      </c>
      <c r="AR81" s="60" t="str">
        <f t="shared" si="161"/>
        <v>C</v>
      </c>
      <c r="AS81" s="91" t="str">
        <f t="shared" ref="AS81:AS82" si="226">IF(AW81&gt;=3.5,"A",IF(AW81&gt;=2.5,"B",IF(AW81&gt;=1.5,"C","D")))</f>
        <v>C</v>
      </c>
      <c r="AT81" s="86">
        <f t="shared" si="190"/>
        <v>1</v>
      </c>
      <c r="AU81" s="86">
        <f t="shared" si="191"/>
        <v>2</v>
      </c>
      <c r="AV81" s="86">
        <f t="shared" si="192"/>
        <v>2</v>
      </c>
      <c r="AW81" s="849">
        <f t="shared" si="193"/>
        <v>1.6666666666666667</v>
      </c>
      <c r="AX81" s="91" t="str">
        <f t="shared" si="182"/>
        <v>C</v>
      </c>
      <c r="AY81" s="318">
        <f t="shared" si="183"/>
        <v>2</v>
      </c>
      <c r="AZ81" s="316">
        <f t="shared" si="214"/>
        <v>2</v>
      </c>
      <c r="BA81" s="316">
        <f t="shared" si="194"/>
        <v>2</v>
      </c>
      <c r="BB81" s="317">
        <f t="shared" si="184"/>
        <v>2</v>
      </c>
    </row>
    <row r="82" spans="1:54" x14ac:dyDescent="0.25">
      <c r="A82" s="30">
        <v>12</v>
      </c>
      <c r="B82" s="47">
        <v>50930</v>
      </c>
      <c r="C82" s="26" t="s">
        <v>202</v>
      </c>
      <c r="D82" s="55">
        <f>'2024 Расклад'!J76</f>
        <v>3.9670000000000005</v>
      </c>
      <c r="E82" s="58">
        <f t="shared" si="215"/>
        <v>4.13</v>
      </c>
      <c r="F82" s="172" t="str">
        <f t="shared" si="195"/>
        <v>C</v>
      </c>
      <c r="G82" s="166">
        <f>'2024 Расклад'!P76</f>
        <v>3.3147000000000002</v>
      </c>
      <c r="H82" s="58">
        <f t="shared" si="216"/>
        <v>3.79</v>
      </c>
      <c r="I82" s="59" t="str">
        <f t="shared" si="196"/>
        <v>D</v>
      </c>
      <c r="J82" s="55">
        <f>'2024 Расклад'!V76</f>
        <v>4.1579000000000006</v>
      </c>
      <c r="K82" s="58">
        <f t="shared" si="217"/>
        <v>4.13</v>
      </c>
      <c r="L82" s="60" t="str">
        <f t="shared" si="197"/>
        <v>B</v>
      </c>
      <c r="M82" s="289">
        <f>'2024 Расклад'!AD76</f>
        <v>83.333333333333343</v>
      </c>
      <c r="N82" s="53">
        <f t="shared" si="198"/>
        <v>78.14</v>
      </c>
      <c r="O82" s="59" t="str">
        <f t="shared" si="203"/>
        <v>C</v>
      </c>
      <c r="P82" s="812">
        <f>'2024 Расклад'!AL76</f>
        <v>97.61904761904762</v>
      </c>
      <c r="Q82" s="294">
        <f t="shared" si="199"/>
        <v>96.07</v>
      </c>
      <c r="R82" s="60" t="str">
        <f t="shared" si="204"/>
        <v>B</v>
      </c>
      <c r="S82" s="304" t="str">
        <f t="shared" si="185"/>
        <v>C</v>
      </c>
      <c r="T82" s="66">
        <f t="shared" si="186"/>
        <v>2</v>
      </c>
      <c r="U82" s="66">
        <f t="shared" si="187"/>
        <v>1</v>
      </c>
      <c r="V82" s="66">
        <f t="shared" si="188"/>
        <v>2.5</v>
      </c>
      <c r="W82" s="66">
        <f t="shared" si="205"/>
        <v>2</v>
      </c>
      <c r="X82" s="66">
        <f t="shared" si="206"/>
        <v>2.5</v>
      </c>
      <c r="Y82" s="79">
        <f t="shared" si="189"/>
        <v>2</v>
      </c>
      <c r="Z82" s="82">
        <f>'2024 Расклад'!AR76</f>
        <v>3.8160919540229883</v>
      </c>
      <c r="AA82" s="54">
        <f t="shared" si="200"/>
        <v>3.85</v>
      </c>
      <c r="AB82" s="60" t="str">
        <f t="shared" si="207"/>
        <v>C</v>
      </c>
      <c r="AC82" s="183">
        <f>'2024 Расклад'!AX76</f>
        <v>4.1724137931034484</v>
      </c>
      <c r="AD82" s="54">
        <f t="shared" si="201"/>
        <v>3.76</v>
      </c>
      <c r="AE82" s="59" t="str">
        <f t="shared" si="224"/>
        <v>B</v>
      </c>
      <c r="AF82" s="198" t="str">
        <f t="shared" si="208"/>
        <v>C</v>
      </c>
      <c r="AG82" s="204">
        <f t="shared" si="225"/>
        <v>2</v>
      </c>
      <c r="AH82" s="216">
        <f t="shared" si="223"/>
        <v>2.5</v>
      </c>
      <c r="AI82" s="210">
        <f t="shared" si="209"/>
        <v>2.25</v>
      </c>
      <c r="AJ82" s="256">
        <f>'2024 Расклад'!BD76</f>
        <v>3.9047619047619047</v>
      </c>
      <c r="AK82" s="144">
        <f t="shared" si="210"/>
        <v>4.04</v>
      </c>
      <c r="AL82" s="60" t="str">
        <f t="shared" si="202"/>
        <v>C</v>
      </c>
      <c r="AM82" s="257">
        <f>'2024 Расклад'!BL76</f>
        <v>55.2</v>
      </c>
      <c r="AN82" s="145">
        <f t="shared" si="211"/>
        <v>57.16</v>
      </c>
      <c r="AO82" s="59" t="str">
        <f t="shared" si="219"/>
        <v>B</v>
      </c>
      <c r="AP82" s="264">
        <f>'2024 Расклад'!BT76</f>
        <v>61.8</v>
      </c>
      <c r="AQ82" s="260">
        <f t="shared" si="212"/>
        <v>62.01</v>
      </c>
      <c r="AR82" s="60" t="str">
        <f t="shared" ref="AR82" si="227">IF(AP82&gt;=$AP$128,"A",IF(AP82&gt;=$AP$129,"B",IF(AP82&gt;=$AP$130,"C","D")))</f>
        <v>B</v>
      </c>
      <c r="AS82" s="91" t="str">
        <f t="shared" si="226"/>
        <v>C</v>
      </c>
      <c r="AT82" s="86">
        <f t="shared" si="190"/>
        <v>2</v>
      </c>
      <c r="AU82" s="86">
        <f t="shared" si="191"/>
        <v>2.5</v>
      </c>
      <c r="AV82" s="86">
        <f t="shared" si="192"/>
        <v>2.5</v>
      </c>
      <c r="AW82" s="849">
        <f t="shared" si="193"/>
        <v>2.3333333333333335</v>
      </c>
      <c r="AX82" s="91" t="str">
        <f t="shared" si="182"/>
        <v>C</v>
      </c>
      <c r="AY82" s="318">
        <f t="shared" si="183"/>
        <v>2</v>
      </c>
      <c r="AZ82" s="316">
        <f t="shared" si="214"/>
        <v>2</v>
      </c>
      <c r="BA82" s="316">
        <f t="shared" si="194"/>
        <v>2</v>
      </c>
      <c r="BB82" s="317">
        <f t="shared" si="184"/>
        <v>2</v>
      </c>
    </row>
    <row r="83" spans="1:54" x14ac:dyDescent="0.25">
      <c r="A83" s="30">
        <v>13</v>
      </c>
      <c r="B83" s="47">
        <v>51370</v>
      </c>
      <c r="C83" s="26" t="s">
        <v>49</v>
      </c>
      <c r="D83" s="55">
        <f>'2024 Расклад'!J77</f>
        <v>4.4904999999999999</v>
      </c>
      <c r="E83" s="58">
        <f t="shared" si="215"/>
        <v>4.13</v>
      </c>
      <c r="F83" s="172" t="str">
        <f t="shared" si="195"/>
        <v>B</v>
      </c>
      <c r="G83" s="166">
        <f>'2024 Расклад'!P77</f>
        <v>4.1081000000000003</v>
      </c>
      <c r="H83" s="58">
        <f t="shared" si="216"/>
        <v>3.79</v>
      </c>
      <c r="I83" s="59" t="str">
        <f t="shared" si="196"/>
        <v>B</v>
      </c>
      <c r="J83" s="55">
        <f>'2024 Расклад'!V77</f>
        <v>4.2409999999999997</v>
      </c>
      <c r="K83" s="58">
        <f t="shared" si="217"/>
        <v>4.13</v>
      </c>
      <c r="L83" s="60" t="str">
        <f t="shared" si="197"/>
        <v>B</v>
      </c>
      <c r="M83" s="289">
        <f>'2024 Расклад'!AD77</f>
        <v>89.090909090909093</v>
      </c>
      <c r="N83" s="53">
        <f t="shared" si="198"/>
        <v>78.14</v>
      </c>
      <c r="O83" s="59" t="str">
        <f t="shared" si="203"/>
        <v>C</v>
      </c>
      <c r="P83" s="812">
        <f>'2024 Расклад'!AL77</f>
        <v>93.333333333333329</v>
      </c>
      <c r="Q83" s="294">
        <f t="shared" si="199"/>
        <v>96.07</v>
      </c>
      <c r="R83" s="60" t="str">
        <f t="shared" si="204"/>
        <v>B</v>
      </c>
      <c r="S83" s="304" t="str">
        <f t="shared" si="185"/>
        <v>C</v>
      </c>
      <c r="T83" s="66">
        <f t="shared" si="186"/>
        <v>2.5</v>
      </c>
      <c r="U83" s="66">
        <f t="shared" si="187"/>
        <v>2.5</v>
      </c>
      <c r="V83" s="66">
        <f t="shared" si="188"/>
        <v>2.5</v>
      </c>
      <c r="W83" s="66">
        <f t="shared" si="205"/>
        <v>2</v>
      </c>
      <c r="X83" s="66">
        <f t="shared" si="206"/>
        <v>2.5</v>
      </c>
      <c r="Y83" s="79">
        <f t="shared" si="189"/>
        <v>2.4</v>
      </c>
      <c r="Z83" s="82">
        <f>'2024 Расклад'!AR77</f>
        <v>4.024390243902439</v>
      </c>
      <c r="AA83" s="54">
        <f t="shared" si="200"/>
        <v>3.85</v>
      </c>
      <c r="AB83" s="60" t="str">
        <f t="shared" si="207"/>
        <v>B</v>
      </c>
      <c r="AC83" s="183">
        <f>'2024 Расклад'!AX77</f>
        <v>4.1829268292682924</v>
      </c>
      <c r="AD83" s="54">
        <f t="shared" si="201"/>
        <v>3.76</v>
      </c>
      <c r="AE83" s="59" t="str">
        <f t="shared" si="224"/>
        <v>B</v>
      </c>
      <c r="AF83" s="198" t="str">
        <f t="shared" si="208"/>
        <v>B</v>
      </c>
      <c r="AG83" s="204">
        <f t="shared" si="225"/>
        <v>2.5</v>
      </c>
      <c r="AH83" s="216">
        <f t="shared" si="223"/>
        <v>2.5</v>
      </c>
      <c r="AI83" s="210">
        <f t="shared" si="209"/>
        <v>2.5</v>
      </c>
      <c r="AJ83" s="256">
        <f>'2024 Расклад'!BD77</f>
        <v>4.2380952380952381</v>
      </c>
      <c r="AK83" s="144">
        <f t="shared" si="210"/>
        <v>4.04</v>
      </c>
      <c r="AL83" s="60" t="str">
        <f t="shared" si="202"/>
        <v>B</v>
      </c>
      <c r="AM83" s="521">
        <f>'2024 Расклад'!BL77</f>
        <v>61.3</v>
      </c>
      <c r="AN83" s="145">
        <f t="shared" si="211"/>
        <v>57.16</v>
      </c>
      <c r="AO83" s="59" t="str">
        <f t="shared" si="219"/>
        <v>B</v>
      </c>
      <c r="AP83" s="522">
        <f>'2024 Расклад'!BT77</f>
        <v>62.6</v>
      </c>
      <c r="AQ83" s="260">
        <f t="shared" si="212"/>
        <v>62.01</v>
      </c>
      <c r="AR83" s="60" t="str">
        <f t="shared" ref="AR83:AR122" si="228">IF(AP83&gt;=$AP$128,"A",IF(AP83&gt;=$AP$129,"B",IF(AP83&gt;=$AP$130,"C","D")))</f>
        <v>B</v>
      </c>
      <c r="AS83" s="91" t="str">
        <f t="shared" si="213"/>
        <v>B</v>
      </c>
      <c r="AT83" s="86">
        <f t="shared" si="190"/>
        <v>2.5</v>
      </c>
      <c r="AU83" s="86">
        <f t="shared" si="191"/>
        <v>2.5</v>
      </c>
      <c r="AV83" s="86">
        <f t="shared" si="192"/>
        <v>2.5</v>
      </c>
      <c r="AW83" s="849">
        <f t="shared" si="193"/>
        <v>2.5</v>
      </c>
      <c r="AX83" s="91" t="str">
        <f t="shared" si="182"/>
        <v>B</v>
      </c>
      <c r="AY83" s="318">
        <f t="shared" si="183"/>
        <v>2</v>
      </c>
      <c r="AZ83" s="316">
        <f t="shared" si="214"/>
        <v>2.5</v>
      </c>
      <c r="BA83" s="316">
        <f t="shared" si="194"/>
        <v>2.5</v>
      </c>
      <c r="BB83" s="317">
        <f t="shared" si="184"/>
        <v>2.3333333333333335</v>
      </c>
    </row>
    <row r="84" spans="1:54" ht="15.75" thickBot="1" x14ac:dyDescent="0.3">
      <c r="A84" s="33">
        <v>14</v>
      </c>
      <c r="B84" s="50">
        <v>51580</v>
      </c>
      <c r="C84" s="27" t="s">
        <v>203</v>
      </c>
      <c r="D84" s="78">
        <f>'2024 Расклад'!J78</f>
        <v>3.9356000000000004</v>
      </c>
      <c r="E84" s="151">
        <f t="shared" si="215"/>
        <v>4.13</v>
      </c>
      <c r="F84" s="173" t="str">
        <f t="shared" si="195"/>
        <v>C</v>
      </c>
      <c r="G84" s="167">
        <f>'2024 Расклад'!P78</f>
        <v>3.6381000000000001</v>
      </c>
      <c r="H84" s="151">
        <f t="shared" si="216"/>
        <v>3.79</v>
      </c>
      <c r="I84" s="61" t="str">
        <f t="shared" si="196"/>
        <v>C</v>
      </c>
      <c r="J84" s="78">
        <f>'2024 Расклад'!V78</f>
        <v>4.2288999999999994</v>
      </c>
      <c r="K84" s="151">
        <f t="shared" si="217"/>
        <v>4.13</v>
      </c>
      <c r="L84" s="509" t="str">
        <f t="shared" si="197"/>
        <v>B</v>
      </c>
      <c r="M84" s="298">
        <f>'2024 Расклад'!AD78</f>
        <v>83.805668016194332</v>
      </c>
      <c r="N84" s="152">
        <f t="shared" si="198"/>
        <v>78.14</v>
      </c>
      <c r="O84" s="61" t="str">
        <f t="shared" si="203"/>
        <v>C</v>
      </c>
      <c r="P84" s="813">
        <f>'2024 Расклад'!AL78</f>
        <v>100</v>
      </c>
      <c r="Q84" s="299">
        <f t="shared" si="199"/>
        <v>96.07</v>
      </c>
      <c r="R84" s="62" t="str">
        <f t="shared" si="204"/>
        <v>A</v>
      </c>
      <c r="S84" s="305" t="str">
        <f t="shared" si="185"/>
        <v>B</v>
      </c>
      <c r="T84" s="86">
        <f t="shared" si="186"/>
        <v>2</v>
      </c>
      <c r="U84" s="86">
        <f t="shared" si="187"/>
        <v>2</v>
      </c>
      <c r="V84" s="86">
        <f t="shared" si="188"/>
        <v>2.5</v>
      </c>
      <c r="W84" s="86">
        <f t="shared" si="205"/>
        <v>2</v>
      </c>
      <c r="X84" s="86">
        <f t="shared" si="206"/>
        <v>4.2</v>
      </c>
      <c r="Y84" s="87">
        <f t="shared" si="189"/>
        <v>2.54</v>
      </c>
      <c r="Z84" s="156">
        <f>'2024 Расклад'!AR78</f>
        <v>3.9709543568464731</v>
      </c>
      <c r="AA84" s="153">
        <f t="shared" si="200"/>
        <v>3.85</v>
      </c>
      <c r="AB84" s="62" t="str">
        <f t="shared" si="207"/>
        <v>B</v>
      </c>
      <c r="AC84" s="184">
        <f>'2024 Расклад'!AX78</f>
        <v>3.8075313807531379</v>
      </c>
      <c r="AD84" s="153">
        <f t="shared" si="201"/>
        <v>3.76</v>
      </c>
      <c r="AE84" s="61" t="str">
        <f t="shared" si="224"/>
        <v>B</v>
      </c>
      <c r="AF84" s="201" t="str">
        <f t="shared" si="208"/>
        <v>B</v>
      </c>
      <c r="AG84" s="207">
        <f t="shared" si="225"/>
        <v>2.5</v>
      </c>
      <c r="AH84" s="219">
        <f t="shared" si="223"/>
        <v>2.5</v>
      </c>
      <c r="AI84" s="213">
        <f t="shared" si="209"/>
        <v>2.5</v>
      </c>
      <c r="AJ84" s="261">
        <f>'2024 Расклад'!BD78</f>
        <v>4</v>
      </c>
      <c r="AK84" s="154">
        <f t="shared" si="210"/>
        <v>4.04</v>
      </c>
      <c r="AL84" s="62" t="str">
        <f t="shared" si="202"/>
        <v>B</v>
      </c>
      <c r="AM84" s="516">
        <f>'2024 Расклад'!BL78</f>
        <v>53.3</v>
      </c>
      <c r="AN84" s="155">
        <f t="shared" si="211"/>
        <v>57.16</v>
      </c>
      <c r="AO84" s="61" t="str">
        <f t="shared" si="219"/>
        <v>B</v>
      </c>
      <c r="AP84" s="517">
        <f>'2024 Расклад'!BT78</f>
        <v>57</v>
      </c>
      <c r="AQ84" s="268">
        <f t="shared" si="212"/>
        <v>62.01</v>
      </c>
      <c r="AR84" s="64" t="str">
        <f t="shared" si="228"/>
        <v>B</v>
      </c>
      <c r="AS84" s="157" t="str">
        <f t="shared" si="213"/>
        <v>B</v>
      </c>
      <c r="AT84" s="86">
        <f t="shared" si="190"/>
        <v>2.5</v>
      </c>
      <c r="AU84" s="86">
        <f t="shared" si="191"/>
        <v>2.5</v>
      </c>
      <c r="AV84" s="86">
        <f t="shared" si="192"/>
        <v>2.5</v>
      </c>
      <c r="AW84" s="849">
        <f t="shared" si="193"/>
        <v>2.5</v>
      </c>
      <c r="AX84" s="157" t="str">
        <f t="shared" si="182"/>
        <v>B</v>
      </c>
      <c r="AY84" s="814">
        <f t="shared" si="183"/>
        <v>2.5</v>
      </c>
      <c r="AZ84" s="815">
        <f t="shared" si="214"/>
        <v>2.5</v>
      </c>
      <c r="BA84" s="815">
        <f t="shared" si="194"/>
        <v>2.5</v>
      </c>
      <c r="BB84" s="816">
        <f t="shared" si="184"/>
        <v>2.5</v>
      </c>
    </row>
    <row r="85" spans="1:54" ht="15.75" thickBot="1" x14ac:dyDescent="0.3">
      <c r="A85" s="39"/>
      <c r="B85" s="45"/>
      <c r="C85" s="40" t="s">
        <v>83</v>
      </c>
      <c r="D85" s="71">
        <f>AVERAGE(D86:D113)</f>
        <v>4.1248178571428564</v>
      </c>
      <c r="E85" s="69">
        <f t="shared" si="215"/>
        <v>4.13</v>
      </c>
      <c r="F85" s="170" t="str">
        <f t="shared" si="195"/>
        <v>B</v>
      </c>
      <c r="G85" s="165">
        <f>AVERAGE(G86:G113)</f>
        <v>3.7806642857142863</v>
      </c>
      <c r="H85" s="69">
        <f t="shared" si="216"/>
        <v>3.79</v>
      </c>
      <c r="I85" s="67" t="str">
        <f t="shared" si="196"/>
        <v>B</v>
      </c>
      <c r="J85" s="71">
        <f>AVERAGE(J86:J113)</f>
        <v>4.093839285714286</v>
      </c>
      <c r="K85" s="69">
        <f t="shared" si="217"/>
        <v>4.13</v>
      </c>
      <c r="L85" s="68" t="str">
        <f t="shared" si="197"/>
        <v>C</v>
      </c>
      <c r="M85" s="165">
        <f>AVERAGE(M86:M113)</f>
        <v>75.989666757868534</v>
      </c>
      <c r="N85" s="653">
        <f t="shared" si="198"/>
        <v>78.14</v>
      </c>
      <c r="O85" s="67" t="str">
        <f t="shared" si="203"/>
        <v>C</v>
      </c>
      <c r="P85" s="70">
        <f>AVERAGE(P86:P113)</f>
        <v>96.346499780105106</v>
      </c>
      <c r="Q85" s="654">
        <f t="shared" si="199"/>
        <v>96.07</v>
      </c>
      <c r="R85" s="68" t="str">
        <f t="shared" si="204"/>
        <v>B</v>
      </c>
      <c r="S85" s="303" t="str">
        <f t="shared" si="185"/>
        <v>C</v>
      </c>
      <c r="T85" s="88">
        <f t="shared" si="186"/>
        <v>2.5</v>
      </c>
      <c r="U85" s="89">
        <f t="shared" si="187"/>
        <v>2.5</v>
      </c>
      <c r="V85" s="89">
        <f t="shared" si="188"/>
        <v>2</v>
      </c>
      <c r="W85" s="89">
        <f t="shared" si="205"/>
        <v>2</v>
      </c>
      <c r="X85" s="89">
        <f t="shared" si="206"/>
        <v>2.5</v>
      </c>
      <c r="Y85" s="179">
        <f t="shared" si="189"/>
        <v>2.2999999999999998</v>
      </c>
      <c r="Z85" s="70">
        <f>AVERAGE(Z86:Z113)</f>
        <v>3.8546163422650066</v>
      </c>
      <c r="AA85" s="622">
        <f t="shared" si="200"/>
        <v>3.85</v>
      </c>
      <c r="AB85" s="68" t="str">
        <f t="shared" si="207"/>
        <v>B</v>
      </c>
      <c r="AC85" s="165">
        <f>AVERAGE(AC86:AC113)</f>
        <v>3.725055826491571</v>
      </c>
      <c r="AD85" s="622">
        <f t="shared" si="201"/>
        <v>3.76</v>
      </c>
      <c r="AE85" s="67" t="str">
        <f>IF(AC85&gt;=$AC$128,"A",IF(AC85&gt;=$AC$129,"B",IF(AC85&gt;=$AC$130,"C","D")))</f>
        <v>B</v>
      </c>
      <c r="AF85" s="197" t="str">
        <f t="shared" si="208"/>
        <v>B</v>
      </c>
      <c r="AG85" s="203">
        <f t="shared" si="68"/>
        <v>2.5</v>
      </c>
      <c r="AH85" s="215">
        <f t="shared" ref="AH85:AH91" si="229">IF(AE85="A",4.2,IF(AE85="B",2.5,IF(AE85="C",2,1)))</f>
        <v>2.5</v>
      </c>
      <c r="AI85" s="209">
        <f t="shared" si="209"/>
        <v>2.5</v>
      </c>
      <c r="AJ85" s="84">
        <f>AVERAGE(AJ86:AJ115)</f>
        <v>3.9691919228540944</v>
      </c>
      <c r="AK85" s="684">
        <f t="shared" si="210"/>
        <v>4.04</v>
      </c>
      <c r="AL85" s="68" t="str">
        <f t="shared" si="202"/>
        <v>C</v>
      </c>
      <c r="AM85" s="85">
        <f>AVERAGE(AM86:AM115)</f>
        <v>51.199999999999996</v>
      </c>
      <c r="AN85" s="511">
        <f t="shared" si="211"/>
        <v>57.16</v>
      </c>
      <c r="AO85" s="67" t="str">
        <f t="shared" si="219"/>
        <v>B</v>
      </c>
      <c r="AP85" s="84">
        <f>AVERAGE(AP86:AP115)</f>
        <v>59.735862068965531</v>
      </c>
      <c r="AQ85" s="511">
        <f t="shared" si="212"/>
        <v>62.01</v>
      </c>
      <c r="AR85" s="67" t="str">
        <f t="shared" si="228"/>
        <v>B</v>
      </c>
      <c r="AS85" s="136" t="str">
        <f t="shared" si="213"/>
        <v>C</v>
      </c>
      <c r="AT85" s="89">
        <f t="shared" si="190"/>
        <v>2</v>
      </c>
      <c r="AU85" s="89">
        <f t="shared" si="191"/>
        <v>2.5</v>
      </c>
      <c r="AV85" s="89">
        <f t="shared" si="192"/>
        <v>2.5</v>
      </c>
      <c r="AW85" s="848">
        <f t="shared" si="193"/>
        <v>2.3333333333333335</v>
      </c>
      <c r="AX85" s="136" t="str">
        <f t="shared" si="182"/>
        <v>C</v>
      </c>
      <c r="AY85" s="820">
        <f t="shared" si="183"/>
        <v>2</v>
      </c>
      <c r="AZ85" s="821">
        <f t="shared" si="214"/>
        <v>2.5</v>
      </c>
      <c r="BA85" s="821">
        <f t="shared" si="194"/>
        <v>2</v>
      </c>
      <c r="BB85" s="822">
        <f t="shared" si="184"/>
        <v>2.1666666666666665</v>
      </c>
    </row>
    <row r="86" spans="1:54" x14ac:dyDescent="0.25">
      <c r="A86" s="32">
        <v>1</v>
      </c>
      <c r="B86" s="46">
        <v>60010</v>
      </c>
      <c r="C86" s="16" t="s">
        <v>204</v>
      </c>
      <c r="D86" s="55">
        <f>'2024 Расклад'!J79</f>
        <v>4.0952000000000002</v>
      </c>
      <c r="E86" s="146">
        <f t="shared" si="215"/>
        <v>4.13</v>
      </c>
      <c r="F86" s="171" t="str">
        <f t="shared" si="195"/>
        <v>C</v>
      </c>
      <c r="G86" s="166">
        <f>'2024 Расклад'!P79</f>
        <v>3.98</v>
      </c>
      <c r="H86" s="146">
        <f t="shared" si="216"/>
        <v>3.79</v>
      </c>
      <c r="I86" s="56" t="str">
        <f t="shared" si="196"/>
        <v>B</v>
      </c>
      <c r="J86" s="55">
        <f>'2024 Расклад'!V79</f>
        <v>4.0766</v>
      </c>
      <c r="K86" s="146">
        <f t="shared" si="217"/>
        <v>4.13</v>
      </c>
      <c r="L86" s="57" t="str">
        <f t="shared" si="197"/>
        <v>C</v>
      </c>
      <c r="M86" s="289">
        <f>'2024 Расклад'!AD79</f>
        <v>80.198019801980195</v>
      </c>
      <c r="N86" s="147">
        <f t="shared" si="198"/>
        <v>78.14</v>
      </c>
      <c r="O86" s="56" t="str">
        <f t="shared" si="203"/>
        <v>C</v>
      </c>
      <c r="P86" s="290">
        <f>'2024 Расклад'!AL79</f>
        <v>96.774193548387103</v>
      </c>
      <c r="Q86" s="291">
        <f t="shared" si="199"/>
        <v>96.07</v>
      </c>
      <c r="R86" s="57" t="str">
        <f t="shared" si="204"/>
        <v>B</v>
      </c>
      <c r="S86" s="304" t="str">
        <f t="shared" si="185"/>
        <v>C</v>
      </c>
      <c r="T86" s="66">
        <f t="shared" si="186"/>
        <v>2</v>
      </c>
      <c r="U86" s="66">
        <f t="shared" si="187"/>
        <v>2.5</v>
      </c>
      <c r="V86" s="66">
        <f t="shared" si="188"/>
        <v>2</v>
      </c>
      <c r="W86" s="66">
        <f t="shared" si="205"/>
        <v>2</v>
      </c>
      <c r="X86" s="66">
        <f t="shared" si="206"/>
        <v>2.5</v>
      </c>
      <c r="Y86" s="79">
        <f t="shared" si="189"/>
        <v>2.2000000000000002</v>
      </c>
      <c r="Z86" s="82">
        <f>'2024 Расклад'!AR79</f>
        <v>3.7142857142857144</v>
      </c>
      <c r="AA86" s="148">
        <f t="shared" si="200"/>
        <v>3.85</v>
      </c>
      <c r="AB86" s="57" t="str">
        <f t="shared" si="207"/>
        <v>C</v>
      </c>
      <c r="AC86" s="183">
        <f>'2024 Расклад'!AX79</f>
        <v>3.7333333333333334</v>
      </c>
      <c r="AD86" s="148">
        <f t="shared" si="201"/>
        <v>3.76</v>
      </c>
      <c r="AE86" s="56" t="str">
        <f>IF(AC86&gt;=$AC$128,"A",IF(AC86&gt;=$AC$129,"B",IF(AC86&gt;=$AC$130,"C","D")))</f>
        <v>B</v>
      </c>
      <c r="AF86" s="198" t="str">
        <f t="shared" si="208"/>
        <v>C</v>
      </c>
      <c r="AG86" s="204">
        <f t="shared" si="68"/>
        <v>2</v>
      </c>
      <c r="AH86" s="216">
        <f t="shared" si="229"/>
        <v>2.5</v>
      </c>
      <c r="AI86" s="210">
        <f t="shared" si="209"/>
        <v>2.25</v>
      </c>
      <c r="AJ86" s="256">
        <f>'2024 Расклад'!BD79</f>
        <v>3.7</v>
      </c>
      <c r="AK86" s="149">
        <f t="shared" si="210"/>
        <v>4.04</v>
      </c>
      <c r="AL86" s="57" t="str">
        <f t="shared" si="202"/>
        <v>C</v>
      </c>
      <c r="AM86" s="516">
        <f>'2024 Расклад'!BL79</f>
        <v>50</v>
      </c>
      <c r="AN86" s="150">
        <f t="shared" si="211"/>
        <v>57.16</v>
      </c>
      <c r="AO86" s="56" t="str">
        <f t="shared" si="219"/>
        <v>B</v>
      </c>
      <c r="AP86" s="536">
        <f>'2024 Расклад'!BT79</f>
        <v>58.8</v>
      </c>
      <c r="AQ86" s="531">
        <f t="shared" si="212"/>
        <v>62.01</v>
      </c>
      <c r="AR86" s="529" t="str">
        <f t="shared" si="228"/>
        <v>B</v>
      </c>
      <c r="AS86" s="159" t="str">
        <f t="shared" si="213"/>
        <v>C</v>
      </c>
      <c r="AT86" s="86">
        <f t="shared" si="190"/>
        <v>2</v>
      </c>
      <c r="AU86" s="86">
        <f t="shared" si="191"/>
        <v>2.5</v>
      </c>
      <c r="AV86" s="86">
        <f t="shared" si="192"/>
        <v>2.5</v>
      </c>
      <c r="AW86" s="849">
        <f t="shared" si="193"/>
        <v>2.3333333333333335</v>
      </c>
      <c r="AX86" s="159" t="str">
        <f t="shared" si="182"/>
        <v>C</v>
      </c>
      <c r="AY86" s="817">
        <f t="shared" si="183"/>
        <v>2</v>
      </c>
      <c r="AZ86" s="818">
        <f t="shared" si="214"/>
        <v>2</v>
      </c>
      <c r="BA86" s="818">
        <f t="shared" si="194"/>
        <v>2</v>
      </c>
      <c r="BB86" s="819">
        <f t="shared" si="184"/>
        <v>2</v>
      </c>
    </row>
    <row r="87" spans="1:54" x14ac:dyDescent="0.25">
      <c r="A87" s="30">
        <v>2</v>
      </c>
      <c r="B87" s="47">
        <v>60020</v>
      </c>
      <c r="C87" s="26" t="s">
        <v>50</v>
      </c>
      <c r="D87" s="55">
        <f>'2024 Расклад'!J80</f>
        <v>4.0723999999999991</v>
      </c>
      <c r="E87" s="58">
        <f t="shared" si="215"/>
        <v>4.13</v>
      </c>
      <c r="F87" s="172" t="str">
        <f t="shared" si="195"/>
        <v>C</v>
      </c>
      <c r="G87" s="166">
        <f>'2024 Расклад'!P80</f>
        <v>3.6913</v>
      </c>
      <c r="H87" s="58">
        <f t="shared" si="216"/>
        <v>3.79</v>
      </c>
      <c r="I87" s="59" t="str">
        <f t="shared" si="196"/>
        <v>C</v>
      </c>
      <c r="J87" s="55">
        <f>'2024 Расклад'!V80</f>
        <v>3.875</v>
      </c>
      <c r="K87" s="58">
        <f t="shared" si="217"/>
        <v>4.13</v>
      </c>
      <c r="L87" s="60" t="str">
        <f t="shared" si="197"/>
        <v>C</v>
      </c>
      <c r="M87" s="289">
        <f>'2024 Расклад'!AD80</f>
        <v>77.27272727272728</v>
      </c>
      <c r="N87" s="53">
        <f t="shared" si="198"/>
        <v>78.14</v>
      </c>
      <c r="O87" s="59" t="str">
        <f t="shared" si="203"/>
        <v>C</v>
      </c>
      <c r="P87" s="290">
        <f>'2024 Расклад'!AL80</f>
        <v>90.909090909090907</v>
      </c>
      <c r="Q87" s="294">
        <f t="shared" si="199"/>
        <v>96.07</v>
      </c>
      <c r="R87" s="60" t="str">
        <f t="shared" si="204"/>
        <v>B</v>
      </c>
      <c r="S87" s="304" t="str">
        <f t="shared" si="185"/>
        <v>C</v>
      </c>
      <c r="T87" s="66">
        <f t="shared" si="186"/>
        <v>2</v>
      </c>
      <c r="U87" s="66">
        <f t="shared" si="187"/>
        <v>2</v>
      </c>
      <c r="V87" s="66">
        <f t="shared" si="188"/>
        <v>2</v>
      </c>
      <c r="W87" s="66">
        <f t="shared" si="205"/>
        <v>2</v>
      </c>
      <c r="X87" s="66">
        <f t="shared" si="206"/>
        <v>2.5</v>
      </c>
      <c r="Y87" s="79">
        <f t="shared" si="189"/>
        <v>2.1</v>
      </c>
      <c r="Z87" s="82">
        <f>'2024 Расклад'!AR80</f>
        <v>3.7575757575757578</v>
      </c>
      <c r="AA87" s="54">
        <f t="shared" si="200"/>
        <v>3.85</v>
      </c>
      <c r="AB87" s="60" t="str">
        <f t="shared" si="207"/>
        <v>C</v>
      </c>
      <c r="AC87" s="183">
        <f>'2024 Расклад'!AX80</f>
        <v>3.5303030303030303</v>
      </c>
      <c r="AD87" s="54">
        <f t="shared" si="201"/>
        <v>3.76</v>
      </c>
      <c r="AE87" s="59" t="str">
        <f t="shared" ref="AE87:AE91" si="230">IF(AC87&gt;=$AC$128,"A",IF(AC87&gt;=$AC$129,"B",IF(AC87&gt;=$AC$130,"C","D")))</f>
        <v>C</v>
      </c>
      <c r="AF87" s="198" t="str">
        <f t="shared" si="208"/>
        <v>C</v>
      </c>
      <c r="AG87" s="204">
        <f t="shared" ref="AG87:AG91" si="231">IF(AB87="A",4.2,IF(AB87="B",2.5,IF(AB87="C",2,1)))</f>
        <v>2</v>
      </c>
      <c r="AH87" s="216">
        <f t="shared" si="229"/>
        <v>2</v>
      </c>
      <c r="AI87" s="210">
        <f t="shared" si="209"/>
        <v>2</v>
      </c>
      <c r="AJ87" s="256">
        <f>'2024 Расклад'!BD80</f>
        <v>3.3846153846153846</v>
      </c>
      <c r="AK87" s="144">
        <f t="shared" si="210"/>
        <v>4.04</v>
      </c>
      <c r="AL87" s="60" t="str">
        <f t="shared" si="202"/>
        <v>D</v>
      </c>
      <c r="AM87" s="523">
        <f>'2024 Расклад'!BL80</f>
        <v>39.799999999999997</v>
      </c>
      <c r="AN87" s="145">
        <f t="shared" si="211"/>
        <v>57.16</v>
      </c>
      <c r="AO87" s="59" t="str">
        <f t="shared" si="219"/>
        <v>C</v>
      </c>
      <c r="AP87" s="524">
        <f>'2024 Расклад'!BT80</f>
        <v>52.1</v>
      </c>
      <c r="AQ87" s="260">
        <f t="shared" si="212"/>
        <v>62.01</v>
      </c>
      <c r="AR87" s="60" t="str">
        <f t="shared" si="228"/>
        <v>C</v>
      </c>
      <c r="AS87" s="91" t="str">
        <f t="shared" ref="AS87" si="232">IF(AW87&gt;=3.5,"A",IF(AW87&gt;=2.5,"B",IF(AW87&gt;=1.5,"C","D")))</f>
        <v>C</v>
      </c>
      <c r="AT87" s="86">
        <f t="shared" si="190"/>
        <v>1</v>
      </c>
      <c r="AU87" s="86">
        <f t="shared" si="191"/>
        <v>2</v>
      </c>
      <c r="AV87" s="86">
        <f>IF(AR87="A",4.2,IF(AR87="B",2.5,IF(AR87="C",2,1)))</f>
        <v>2</v>
      </c>
      <c r="AW87" s="849">
        <f t="shared" si="193"/>
        <v>1.6666666666666667</v>
      </c>
      <c r="AX87" s="91" t="str">
        <f t="shared" si="182"/>
        <v>C</v>
      </c>
      <c r="AY87" s="318">
        <f t="shared" si="183"/>
        <v>2</v>
      </c>
      <c r="AZ87" s="316">
        <f t="shared" si="214"/>
        <v>2</v>
      </c>
      <c r="BA87" s="316">
        <f t="shared" si="194"/>
        <v>2</v>
      </c>
      <c r="BB87" s="317">
        <f t="shared" si="184"/>
        <v>2</v>
      </c>
    </row>
    <row r="88" spans="1:54" x14ac:dyDescent="0.25">
      <c r="A88" s="30">
        <v>3</v>
      </c>
      <c r="B88" s="47">
        <v>60050</v>
      </c>
      <c r="C88" s="26" t="s">
        <v>205</v>
      </c>
      <c r="D88" s="55">
        <f>'2024 Расклад'!J81</f>
        <v>4.0513000000000003</v>
      </c>
      <c r="E88" s="58">
        <f t="shared" si="215"/>
        <v>4.13</v>
      </c>
      <c r="F88" s="172" t="str">
        <f t="shared" si="195"/>
        <v>C</v>
      </c>
      <c r="G88" s="166">
        <f>'2024 Расклад'!P81</f>
        <v>3.6227</v>
      </c>
      <c r="H88" s="58">
        <f t="shared" si="216"/>
        <v>3.79</v>
      </c>
      <c r="I88" s="59" t="str">
        <f t="shared" si="196"/>
        <v>C</v>
      </c>
      <c r="J88" s="55">
        <f>'2024 Расклад'!V81</f>
        <v>4.0948000000000002</v>
      </c>
      <c r="K88" s="58">
        <f t="shared" si="217"/>
        <v>4.13</v>
      </c>
      <c r="L88" s="60" t="str">
        <f t="shared" si="197"/>
        <v>C</v>
      </c>
      <c r="M88" s="289">
        <f>'2024 Расклад'!AD81</f>
        <v>68.103448275862064</v>
      </c>
      <c r="N88" s="53">
        <f t="shared" si="198"/>
        <v>78.14</v>
      </c>
      <c r="O88" s="59" t="str">
        <f t="shared" si="203"/>
        <v>D</v>
      </c>
      <c r="P88" s="290">
        <f>'2024 Расклад'!AL81</f>
        <v>95.412844036697251</v>
      </c>
      <c r="Q88" s="294">
        <f t="shared" si="199"/>
        <v>96.07</v>
      </c>
      <c r="R88" s="60" t="str">
        <f t="shared" si="204"/>
        <v>B</v>
      </c>
      <c r="S88" s="304" t="str">
        <f t="shared" si="185"/>
        <v>C</v>
      </c>
      <c r="T88" s="66">
        <f t="shared" si="186"/>
        <v>2</v>
      </c>
      <c r="U88" s="66">
        <f t="shared" si="187"/>
        <v>2</v>
      </c>
      <c r="V88" s="66">
        <f t="shared" si="188"/>
        <v>2</v>
      </c>
      <c r="W88" s="66">
        <f t="shared" si="205"/>
        <v>1</v>
      </c>
      <c r="X88" s="66">
        <f t="shared" si="206"/>
        <v>2.5</v>
      </c>
      <c r="Y88" s="79">
        <f t="shared" si="189"/>
        <v>1.9</v>
      </c>
      <c r="Z88" s="82">
        <f>'2024 Расклад'!AR81</f>
        <v>3.7425742574257428</v>
      </c>
      <c r="AA88" s="54">
        <f t="shared" si="200"/>
        <v>3.85</v>
      </c>
      <c r="AB88" s="60" t="str">
        <f t="shared" si="207"/>
        <v>C</v>
      </c>
      <c r="AC88" s="183">
        <f>'2024 Расклад'!AX81</f>
        <v>3.66</v>
      </c>
      <c r="AD88" s="54">
        <f t="shared" si="201"/>
        <v>3.76</v>
      </c>
      <c r="AE88" s="59" t="str">
        <f t="shared" si="230"/>
        <v>C</v>
      </c>
      <c r="AF88" s="198" t="str">
        <f t="shared" si="208"/>
        <v>C</v>
      </c>
      <c r="AG88" s="204">
        <f t="shared" si="231"/>
        <v>2</v>
      </c>
      <c r="AH88" s="216">
        <f t="shared" si="229"/>
        <v>2</v>
      </c>
      <c r="AI88" s="210">
        <f t="shared" si="209"/>
        <v>2</v>
      </c>
      <c r="AJ88" s="256">
        <f>'2024 Расклад'!BD81</f>
        <v>3.8333333333333335</v>
      </c>
      <c r="AK88" s="144">
        <f t="shared" si="210"/>
        <v>4.04</v>
      </c>
      <c r="AL88" s="60" t="str">
        <f t="shared" si="202"/>
        <v>C</v>
      </c>
      <c r="AM88" s="518">
        <f>'2024 Расклад'!BL81</f>
        <v>44.1</v>
      </c>
      <c r="AN88" s="145">
        <f t="shared" si="211"/>
        <v>57.16</v>
      </c>
      <c r="AO88" s="59" t="str">
        <f t="shared" si="219"/>
        <v>C</v>
      </c>
      <c r="AP88" s="519">
        <f>'2024 Расклад'!BT81</f>
        <v>55.8</v>
      </c>
      <c r="AQ88" s="260">
        <f t="shared" si="212"/>
        <v>62.01</v>
      </c>
      <c r="AR88" s="60" t="str">
        <f t="shared" si="228"/>
        <v>C</v>
      </c>
      <c r="AS88" s="91" t="str">
        <f t="shared" si="213"/>
        <v>C</v>
      </c>
      <c r="AT88" s="86">
        <f t="shared" si="190"/>
        <v>2</v>
      </c>
      <c r="AU88" s="86">
        <f t="shared" si="191"/>
        <v>2</v>
      </c>
      <c r="AV88" s="86">
        <f t="shared" si="192"/>
        <v>2</v>
      </c>
      <c r="AW88" s="849">
        <f t="shared" si="193"/>
        <v>2</v>
      </c>
      <c r="AX88" s="91" t="str">
        <f t="shared" si="182"/>
        <v>C</v>
      </c>
      <c r="AY88" s="318">
        <f t="shared" si="183"/>
        <v>2</v>
      </c>
      <c r="AZ88" s="316">
        <f t="shared" si="214"/>
        <v>2</v>
      </c>
      <c r="BA88" s="316">
        <f t="shared" si="194"/>
        <v>2</v>
      </c>
      <c r="BB88" s="317">
        <f t="shared" si="184"/>
        <v>2</v>
      </c>
    </row>
    <row r="89" spans="1:54" x14ac:dyDescent="0.25">
      <c r="A89" s="30">
        <v>4</v>
      </c>
      <c r="B89" s="47">
        <v>60070</v>
      </c>
      <c r="C89" s="26" t="s">
        <v>206</v>
      </c>
      <c r="D89" s="55">
        <f>'2024 Расклад'!J82</f>
        <v>4.5042999999999997</v>
      </c>
      <c r="E89" s="58">
        <f t="shared" si="215"/>
        <v>4.13</v>
      </c>
      <c r="F89" s="172" t="str">
        <f t="shared" si="195"/>
        <v>A</v>
      </c>
      <c r="G89" s="166">
        <f>'2024 Расклад'!P82</f>
        <v>4.149</v>
      </c>
      <c r="H89" s="58">
        <f t="shared" si="216"/>
        <v>3.79</v>
      </c>
      <c r="I89" s="59" t="str">
        <f t="shared" si="196"/>
        <v>B</v>
      </c>
      <c r="J89" s="55">
        <f>'2024 Расклад'!V82</f>
        <v>4.2720000000000002</v>
      </c>
      <c r="K89" s="58">
        <f t="shared" si="217"/>
        <v>4.13</v>
      </c>
      <c r="L89" s="60" t="str">
        <f t="shared" si="197"/>
        <v>B</v>
      </c>
      <c r="M89" s="289">
        <f>'2024 Расклад'!AD82</f>
        <v>80.672268907563023</v>
      </c>
      <c r="N89" s="53">
        <f t="shared" si="198"/>
        <v>78.14</v>
      </c>
      <c r="O89" s="59" t="str">
        <f t="shared" si="203"/>
        <v>C</v>
      </c>
      <c r="P89" s="290">
        <f>'2024 Расклад'!AL82</f>
        <v>93.805309734513273</v>
      </c>
      <c r="Q89" s="294">
        <f t="shared" si="199"/>
        <v>96.07</v>
      </c>
      <c r="R89" s="60" t="str">
        <f t="shared" si="204"/>
        <v>B</v>
      </c>
      <c r="S89" s="304" t="str">
        <f t="shared" si="185"/>
        <v>B</v>
      </c>
      <c r="T89" s="66">
        <f t="shared" si="186"/>
        <v>4.2</v>
      </c>
      <c r="U89" s="66">
        <f t="shared" si="187"/>
        <v>2.5</v>
      </c>
      <c r="V89" s="66">
        <f t="shared" si="188"/>
        <v>2.5</v>
      </c>
      <c r="W89" s="66">
        <f t="shared" si="205"/>
        <v>2</v>
      </c>
      <c r="X89" s="66">
        <f t="shared" si="206"/>
        <v>2.5</v>
      </c>
      <c r="Y89" s="79">
        <f t="shared" si="189"/>
        <v>2.7399999999999998</v>
      </c>
      <c r="Z89" s="82">
        <f>'2024 Расклад'!AR82</f>
        <v>3.8130081300813008</v>
      </c>
      <c r="AA89" s="54">
        <f t="shared" si="200"/>
        <v>3.85</v>
      </c>
      <c r="AB89" s="60" t="str">
        <f t="shared" si="207"/>
        <v>C</v>
      </c>
      <c r="AC89" s="183">
        <f>'2024 Расклад'!AX82</f>
        <v>3.762295081967213</v>
      </c>
      <c r="AD89" s="54">
        <f t="shared" si="201"/>
        <v>3.76</v>
      </c>
      <c r="AE89" s="59" t="str">
        <f t="shared" si="230"/>
        <v>B</v>
      </c>
      <c r="AF89" s="198" t="str">
        <f t="shared" si="208"/>
        <v>C</v>
      </c>
      <c r="AG89" s="204">
        <f t="shared" si="231"/>
        <v>2</v>
      </c>
      <c r="AH89" s="216">
        <f t="shared" si="229"/>
        <v>2.5</v>
      </c>
      <c r="AI89" s="210">
        <f t="shared" si="209"/>
        <v>2.25</v>
      </c>
      <c r="AJ89" s="256">
        <f>'2024 Расклад'!BD82</f>
        <v>4.1304347826086953</v>
      </c>
      <c r="AK89" s="144">
        <f t="shared" si="210"/>
        <v>4.04</v>
      </c>
      <c r="AL89" s="60" t="str">
        <f t="shared" si="202"/>
        <v>B</v>
      </c>
      <c r="AM89" s="518">
        <f>'2024 Расклад'!BL82</f>
        <v>65.7</v>
      </c>
      <c r="AN89" s="145">
        <f t="shared" si="211"/>
        <v>57.16</v>
      </c>
      <c r="AO89" s="59" t="str">
        <f t="shared" si="219"/>
        <v>B</v>
      </c>
      <c r="AP89" s="519">
        <f>'2024 Расклад'!BT82</f>
        <v>67.5</v>
      </c>
      <c r="AQ89" s="260">
        <f t="shared" si="212"/>
        <v>62.01</v>
      </c>
      <c r="AR89" s="60" t="str">
        <f t="shared" si="228"/>
        <v>B</v>
      </c>
      <c r="AS89" s="91" t="str">
        <f t="shared" si="213"/>
        <v>B</v>
      </c>
      <c r="AT89" s="86">
        <f t="shared" si="190"/>
        <v>2.5</v>
      </c>
      <c r="AU89" s="86">
        <f t="shared" si="191"/>
        <v>2.5</v>
      </c>
      <c r="AV89" s="86">
        <f t="shared" si="192"/>
        <v>2.5</v>
      </c>
      <c r="AW89" s="849">
        <f t="shared" si="193"/>
        <v>2.5</v>
      </c>
      <c r="AX89" s="91" t="str">
        <f t="shared" si="182"/>
        <v>B</v>
      </c>
      <c r="AY89" s="318">
        <f t="shared" si="183"/>
        <v>2.5</v>
      </c>
      <c r="AZ89" s="316">
        <f t="shared" si="214"/>
        <v>2</v>
      </c>
      <c r="BA89" s="316">
        <f t="shared" si="194"/>
        <v>2.5</v>
      </c>
      <c r="BB89" s="317">
        <f t="shared" si="184"/>
        <v>2.3333333333333335</v>
      </c>
    </row>
    <row r="90" spans="1:54" x14ac:dyDescent="0.25">
      <c r="A90" s="30">
        <v>5</v>
      </c>
      <c r="B90" s="47">
        <v>60180</v>
      </c>
      <c r="C90" s="26" t="s">
        <v>207</v>
      </c>
      <c r="D90" s="55">
        <f>'2024 Расклад'!J83</f>
        <v>4.1329999999999991</v>
      </c>
      <c r="E90" s="58">
        <f t="shared" si="215"/>
        <v>4.13</v>
      </c>
      <c r="F90" s="172" t="str">
        <f t="shared" si="195"/>
        <v>B</v>
      </c>
      <c r="G90" s="166">
        <f>'2024 Расклад'!P83</f>
        <v>4.0355999999999996</v>
      </c>
      <c r="H90" s="58">
        <f t="shared" si="216"/>
        <v>3.79</v>
      </c>
      <c r="I90" s="59" t="str">
        <f t="shared" si="196"/>
        <v>B</v>
      </c>
      <c r="J90" s="55">
        <f>'2024 Расклад'!V83</f>
        <v>4.1294000000000004</v>
      </c>
      <c r="K90" s="58">
        <f t="shared" si="217"/>
        <v>4.13</v>
      </c>
      <c r="L90" s="60" t="str">
        <f t="shared" si="197"/>
        <v>B</v>
      </c>
      <c r="M90" s="289">
        <f>'2024 Расклад'!AD83</f>
        <v>86.982248520710073</v>
      </c>
      <c r="N90" s="53">
        <f t="shared" si="198"/>
        <v>78.14</v>
      </c>
      <c r="O90" s="59" t="str">
        <f t="shared" si="203"/>
        <v>C</v>
      </c>
      <c r="P90" s="290">
        <f>'2024 Расклад'!AL83</f>
        <v>97.041420118343197</v>
      </c>
      <c r="Q90" s="294">
        <f t="shared" si="199"/>
        <v>96.07</v>
      </c>
      <c r="R90" s="60" t="str">
        <f t="shared" si="204"/>
        <v>B</v>
      </c>
      <c r="S90" s="304" t="str">
        <f t="shared" si="185"/>
        <v>C</v>
      </c>
      <c r="T90" s="66">
        <f t="shared" si="186"/>
        <v>2.5</v>
      </c>
      <c r="U90" s="66">
        <f t="shared" si="187"/>
        <v>2.5</v>
      </c>
      <c r="V90" s="66">
        <f t="shared" si="188"/>
        <v>2.5</v>
      </c>
      <c r="W90" s="66">
        <f t="shared" si="205"/>
        <v>2</v>
      </c>
      <c r="X90" s="66">
        <f t="shared" si="206"/>
        <v>2.5</v>
      </c>
      <c r="Y90" s="79">
        <f t="shared" si="189"/>
        <v>2.4</v>
      </c>
      <c r="Z90" s="82">
        <f>'2024 Расклад'!AR83</f>
        <v>3.8214285714285716</v>
      </c>
      <c r="AA90" s="54">
        <f t="shared" si="200"/>
        <v>3.85</v>
      </c>
      <c r="AB90" s="60" t="str">
        <f t="shared" si="207"/>
        <v>C</v>
      </c>
      <c r="AC90" s="183">
        <f>'2024 Расклад'!AX83</f>
        <v>3.7971014492753623</v>
      </c>
      <c r="AD90" s="54">
        <f t="shared" si="201"/>
        <v>3.76</v>
      </c>
      <c r="AE90" s="59" t="str">
        <f t="shared" si="230"/>
        <v>B</v>
      </c>
      <c r="AF90" s="198" t="str">
        <f t="shared" si="208"/>
        <v>C</v>
      </c>
      <c r="AG90" s="204">
        <f t="shared" si="231"/>
        <v>2</v>
      </c>
      <c r="AH90" s="216">
        <f t="shared" si="229"/>
        <v>2.5</v>
      </c>
      <c r="AI90" s="210">
        <f t="shared" si="209"/>
        <v>2.25</v>
      </c>
      <c r="AJ90" s="256">
        <f>'2024 Расклад'!BD83</f>
        <v>3.9473684210526314</v>
      </c>
      <c r="AK90" s="144">
        <f t="shared" si="210"/>
        <v>4.04</v>
      </c>
      <c r="AL90" s="60" t="str">
        <f t="shared" si="202"/>
        <v>C</v>
      </c>
      <c r="AM90" s="516">
        <f>'2024 Расклад'!BL83</f>
        <v>51</v>
      </c>
      <c r="AN90" s="145">
        <f t="shared" si="211"/>
        <v>57.16</v>
      </c>
      <c r="AO90" s="59" t="str">
        <f t="shared" si="219"/>
        <v>B</v>
      </c>
      <c r="AP90" s="519">
        <f>'2024 Расклад'!BT83</f>
        <v>60</v>
      </c>
      <c r="AQ90" s="260">
        <f t="shared" si="212"/>
        <v>62.01</v>
      </c>
      <c r="AR90" s="60" t="str">
        <f t="shared" si="228"/>
        <v>B</v>
      </c>
      <c r="AS90" s="91" t="str">
        <f t="shared" si="213"/>
        <v>C</v>
      </c>
      <c r="AT90" s="86">
        <f t="shared" si="190"/>
        <v>2</v>
      </c>
      <c r="AU90" s="86">
        <f t="shared" si="191"/>
        <v>2.5</v>
      </c>
      <c r="AV90" s="86">
        <f t="shared" si="192"/>
        <v>2.5</v>
      </c>
      <c r="AW90" s="849">
        <f t="shared" si="193"/>
        <v>2.3333333333333335</v>
      </c>
      <c r="AX90" s="91" t="str">
        <f t="shared" si="182"/>
        <v>C</v>
      </c>
      <c r="AY90" s="318">
        <f t="shared" si="183"/>
        <v>2</v>
      </c>
      <c r="AZ90" s="316">
        <f t="shared" si="214"/>
        <v>2</v>
      </c>
      <c r="BA90" s="316">
        <f t="shared" si="194"/>
        <v>2</v>
      </c>
      <c r="BB90" s="317">
        <f t="shared" si="184"/>
        <v>2</v>
      </c>
    </row>
    <row r="91" spans="1:54" x14ac:dyDescent="0.25">
      <c r="A91" s="30">
        <v>6</v>
      </c>
      <c r="B91" s="47">
        <v>60240</v>
      </c>
      <c r="C91" s="26" t="s">
        <v>208</v>
      </c>
      <c r="D91" s="55">
        <f>'2024 Расклад'!J84</f>
        <v>4.0511999999999997</v>
      </c>
      <c r="E91" s="58">
        <f t="shared" si="215"/>
        <v>4.13</v>
      </c>
      <c r="F91" s="172" t="str">
        <f t="shared" si="195"/>
        <v>C</v>
      </c>
      <c r="G91" s="166">
        <f>'2024 Расклад'!P84</f>
        <v>3.8283</v>
      </c>
      <c r="H91" s="58">
        <f t="shared" si="216"/>
        <v>3.79</v>
      </c>
      <c r="I91" s="59" t="str">
        <f t="shared" si="196"/>
        <v>B</v>
      </c>
      <c r="J91" s="55">
        <f>'2024 Расклад'!V84</f>
        <v>4.0525000000000002</v>
      </c>
      <c r="K91" s="58">
        <f t="shared" si="217"/>
        <v>4.13</v>
      </c>
      <c r="L91" s="60" t="str">
        <f t="shared" si="197"/>
        <v>C</v>
      </c>
      <c r="M91" s="289">
        <f>'2024 Расклад'!AD84</f>
        <v>82.629107981220656</v>
      </c>
      <c r="N91" s="53">
        <f t="shared" si="198"/>
        <v>78.14</v>
      </c>
      <c r="O91" s="59" t="str">
        <f t="shared" si="203"/>
        <v>C</v>
      </c>
      <c r="P91" s="290">
        <f>'2024 Расклад'!AL84</f>
        <v>97.20930232558139</v>
      </c>
      <c r="Q91" s="294">
        <f t="shared" si="199"/>
        <v>96.07</v>
      </c>
      <c r="R91" s="60" t="str">
        <f t="shared" si="204"/>
        <v>B</v>
      </c>
      <c r="S91" s="304" t="str">
        <f t="shared" si="185"/>
        <v>C</v>
      </c>
      <c r="T91" s="66">
        <f t="shared" si="186"/>
        <v>2</v>
      </c>
      <c r="U91" s="66">
        <f t="shared" si="187"/>
        <v>2.5</v>
      </c>
      <c r="V91" s="66">
        <f t="shared" si="188"/>
        <v>2</v>
      </c>
      <c r="W91" s="66">
        <f t="shared" si="205"/>
        <v>2</v>
      </c>
      <c r="X91" s="66">
        <f t="shared" si="206"/>
        <v>2.5</v>
      </c>
      <c r="Y91" s="79">
        <f t="shared" si="189"/>
        <v>2.2000000000000002</v>
      </c>
      <c r="Z91" s="82">
        <f>'2024 Расклад'!AR84</f>
        <v>3.870967741935484</v>
      </c>
      <c r="AA91" s="54">
        <f t="shared" si="200"/>
        <v>3.85</v>
      </c>
      <c r="AB91" s="60" t="str">
        <f t="shared" si="207"/>
        <v>B</v>
      </c>
      <c r="AC91" s="183">
        <f>'2024 Расклад'!AX84</f>
        <v>3.75</v>
      </c>
      <c r="AD91" s="54">
        <f t="shared" si="201"/>
        <v>3.76</v>
      </c>
      <c r="AE91" s="59" t="str">
        <f t="shared" si="230"/>
        <v>B</v>
      </c>
      <c r="AF91" s="198" t="str">
        <f t="shared" si="208"/>
        <v>B</v>
      </c>
      <c r="AG91" s="204">
        <f t="shared" si="231"/>
        <v>2.5</v>
      </c>
      <c r="AH91" s="216">
        <f t="shared" si="229"/>
        <v>2.5</v>
      </c>
      <c r="AI91" s="210">
        <f t="shared" si="209"/>
        <v>2.5</v>
      </c>
      <c r="AJ91" s="256">
        <f>'2024 Расклад'!BD84</f>
        <v>3.9</v>
      </c>
      <c r="AK91" s="144">
        <f t="shared" si="210"/>
        <v>4.04</v>
      </c>
      <c r="AL91" s="60" t="str">
        <f t="shared" si="202"/>
        <v>C</v>
      </c>
      <c r="AM91" s="518">
        <f>'2024 Расклад'!BL84</f>
        <v>58.4</v>
      </c>
      <c r="AN91" s="145">
        <f t="shared" si="211"/>
        <v>57.16</v>
      </c>
      <c r="AO91" s="59" t="str">
        <f t="shared" si="219"/>
        <v>B</v>
      </c>
      <c r="AP91" s="519">
        <f>'2024 Расклад'!BT84</f>
        <v>60.1</v>
      </c>
      <c r="AQ91" s="260">
        <f t="shared" si="212"/>
        <v>62.01</v>
      </c>
      <c r="AR91" s="60" t="str">
        <f t="shared" si="228"/>
        <v>B</v>
      </c>
      <c r="AS91" s="91" t="str">
        <f t="shared" si="213"/>
        <v>C</v>
      </c>
      <c r="AT91" s="86">
        <f t="shared" si="190"/>
        <v>2</v>
      </c>
      <c r="AU91" s="86">
        <f t="shared" si="191"/>
        <v>2.5</v>
      </c>
      <c r="AV91" s="86">
        <f t="shared" si="192"/>
        <v>2.5</v>
      </c>
      <c r="AW91" s="849">
        <f t="shared" si="193"/>
        <v>2.3333333333333335</v>
      </c>
      <c r="AX91" s="91" t="str">
        <f t="shared" si="182"/>
        <v>C</v>
      </c>
      <c r="AY91" s="318">
        <f t="shared" si="183"/>
        <v>2</v>
      </c>
      <c r="AZ91" s="316">
        <f t="shared" si="214"/>
        <v>2.5</v>
      </c>
      <c r="BA91" s="316">
        <f t="shared" si="194"/>
        <v>2</v>
      </c>
      <c r="BB91" s="317">
        <f t="shared" si="184"/>
        <v>2.1666666666666665</v>
      </c>
    </row>
    <row r="92" spans="1:54" x14ac:dyDescent="0.25">
      <c r="A92" s="30">
        <v>7</v>
      </c>
      <c r="B92" s="47">
        <v>60560</v>
      </c>
      <c r="C92" s="26" t="s">
        <v>51</v>
      </c>
      <c r="D92" s="55">
        <f>'2024 Расклад'!J85</f>
        <v>4.1622000000000003</v>
      </c>
      <c r="E92" s="58">
        <f t="shared" si="215"/>
        <v>4.13</v>
      </c>
      <c r="F92" s="172" t="str">
        <f t="shared" si="195"/>
        <v>B</v>
      </c>
      <c r="G92" s="166">
        <f>'2024 Расклад'!P85</f>
        <v>3.8513999999999999</v>
      </c>
      <c r="H92" s="58">
        <f t="shared" si="216"/>
        <v>3.79</v>
      </c>
      <c r="I92" s="59" t="str">
        <f t="shared" si="196"/>
        <v>B</v>
      </c>
      <c r="J92" s="55">
        <f>'2024 Расклад'!V85</f>
        <v>4.0282</v>
      </c>
      <c r="K92" s="58">
        <f t="shared" si="217"/>
        <v>4.13</v>
      </c>
      <c r="L92" s="60" t="str">
        <f t="shared" si="197"/>
        <v>C</v>
      </c>
      <c r="M92" s="289">
        <f>'2024 Расклад'!AD85</f>
        <v>74.647887323943664</v>
      </c>
      <c r="N92" s="53">
        <f t="shared" si="198"/>
        <v>78.14</v>
      </c>
      <c r="O92" s="59" t="str">
        <f t="shared" si="203"/>
        <v>D</v>
      </c>
      <c r="P92" s="290">
        <f>'2024 Расклад'!AL85</f>
        <v>100</v>
      </c>
      <c r="Q92" s="294">
        <f t="shared" si="199"/>
        <v>96.07</v>
      </c>
      <c r="R92" s="60" t="str">
        <f t="shared" si="204"/>
        <v>A</v>
      </c>
      <c r="S92" s="304" t="str">
        <f t="shared" si="185"/>
        <v>C</v>
      </c>
      <c r="T92" s="66">
        <f t="shared" si="186"/>
        <v>2.5</v>
      </c>
      <c r="U92" s="66">
        <f t="shared" si="187"/>
        <v>2.5</v>
      </c>
      <c r="V92" s="66">
        <f t="shared" si="188"/>
        <v>2</v>
      </c>
      <c r="W92" s="66">
        <f t="shared" si="205"/>
        <v>1</v>
      </c>
      <c r="X92" s="66">
        <f t="shared" si="206"/>
        <v>4.2</v>
      </c>
      <c r="Y92" s="79">
        <f t="shared" si="189"/>
        <v>2.44</v>
      </c>
      <c r="Z92" s="82">
        <f>'2024 Расклад'!AR85</f>
        <v>3.7346938775510203</v>
      </c>
      <c r="AA92" s="54">
        <f t="shared" si="200"/>
        <v>3.85</v>
      </c>
      <c r="AB92" s="60" t="str">
        <f t="shared" si="207"/>
        <v>C</v>
      </c>
      <c r="AC92" s="183">
        <f>'2024 Расклад'!AX85</f>
        <v>3.78</v>
      </c>
      <c r="AD92" s="54">
        <f t="shared" si="201"/>
        <v>3.76</v>
      </c>
      <c r="AE92" s="59" t="str">
        <f t="shared" ref="AE92:AE99" si="233">IF(AC92&gt;=$AC$128,"A",IF(AC92&gt;=$AC$129,"B",IF(AC92&gt;=$AC$130,"C","D")))</f>
        <v>B</v>
      </c>
      <c r="AF92" s="198" t="str">
        <f t="shared" si="208"/>
        <v>C</v>
      </c>
      <c r="AG92" s="204">
        <f t="shared" ref="AG92:AG125" si="234">IF(AB92="A",4.2,IF(AB92="B",2.5,IF(AB92="C",2,1)))</f>
        <v>2</v>
      </c>
      <c r="AH92" s="216">
        <f t="shared" ref="AH92:AH96" si="235">IF(AE92="A",4.2,IF(AE92="B",2.5,IF(AE92="C",2,1)))</f>
        <v>2.5</v>
      </c>
      <c r="AI92" s="210">
        <f t="shared" si="209"/>
        <v>2.25</v>
      </c>
      <c r="AJ92" s="256"/>
      <c r="AK92" s="144">
        <f t="shared" si="210"/>
        <v>4.04</v>
      </c>
      <c r="AL92" s="60"/>
      <c r="AM92" s="518"/>
      <c r="AN92" s="145">
        <f t="shared" si="211"/>
        <v>57.16</v>
      </c>
      <c r="AO92" s="59"/>
      <c r="AP92" s="522"/>
      <c r="AQ92" s="260">
        <f t="shared" si="212"/>
        <v>62.01</v>
      </c>
      <c r="AR92" s="60"/>
      <c r="AS92" s="91"/>
      <c r="AT92" s="86"/>
      <c r="AU92" s="86"/>
      <c r="AV92" s="86"/>
      <c r="AW92" s="849"/>
      <c r="AX92" s="91" t="str">
        <f t="shared" si="182"/>
        <v>C</v>
      </c>
      <c r="AY92" s="318">
        <f t="shared" si="183"/>
        <v>2</v>
      </c>
      <c r="AZ92" s="316">
        <f t="shared" si="214"/>
        <v>2</v>
      </c>
      <c r="BA92" s="316"/>
      <c r="BB92" s="317">
        <f t="shared" si="184"/>
        <v>2</v>
      </c>
    </row>
    <row r="93" spans="1:54" x14ac:dyDescent="0.25">
      <c r="A93" s="30">
        <v>8</v>
      </c>
      <c r="B93" s="47">
        <v>60660</v>
      </c>
      <c r="C93" s="26" t="s">
        <v>209</v>
      </c>
      <c r="D93" s="55">
        <f>'2024 Расклад'!J86</f>
        <v>4.1924000000000001</v>
      </c>
      <c r="E93" s="58">
        <f t="shared" si="215"/>
        <v>4.13</v>
      </c>
      <c r="F93" s="172" t="str">
        <f t="shared" si="195"/>
        <v>B</v>
      </c>
      <c r="G93" s="166">
        <f>'2024 Расклад'!P86</f>
        <v>3.7590999999999997</v>
      </c>
      <c r="H93" s="58">
        <f t="shared" si="216"/>
        <v>3.79</v>
      </c>
      <c r="I93" s="59" t="str">
        <f t="shared" si="196"/>
        <v>C</v>
      </c>
      <c r="J93" s="55">
        <f>'2024 Расклад'!V86</f>
        <v>4.1725000000000003</v>
      </c>
      <c r="K93" s="58">
        <f t="shared" si="217"/>
        <v>4.13</v>
      </c>
      <c r="L93" s="60" t="str">
        <f t="shared" si="197"/>
        <v>B</v>
      </c>
      <c r="M93" s="289">
        <f>'2024 Расклад'!AD86</f>
        <v>94.186046511627907</v>
      </c>
      <c r="N93" s="53">
        <f t="shared" si="198"/>
        <v>78.14</v>
      </c>
      <c r="O93" s="59" t="str">
        <f t="shared" si="203"/>
        <v>B</v>
      </c>
      <c r="P93" s="290">
        <f>'2024 Расклад'!AL86</f>
        <v>92.10526315789474</v>
      </c>
      <c r="Q93" s="294">
        <f t="shared" si="199"/>
        <v>96.07</v>
      </c>
      <c r="R93" s="60" t="str">
        <f t="shared" si="204"/>
        <v>B</v>
      </c>
      <c r="S93" s="304" t="str">
        <f t="shared" si="185"/>
        <v>C</v>
      </c>
      <c r="T93" s="66">
        <f t="shared" si="186"/>
        <v>2.5</v>
      </c>
      <c r="U93" s="66">
        <f t="shared" si="187"/>
        <v>2</v>
      </c>
      <c r="V93" s="66">
        <f t="shared" si="188"/>
        <v>2.5</v>
      </c>
      <c r="W93" s="66">
        <f t="shared" si="205"/>
        <v>2.5</v>
      </c>
      <c r="X93" s="66">
        <f t="shared" si="206"/>
        <v>2.5</v>
      </c>
      <c r="Y93" s="79">
        <f t="shared" si="189"/>
        <v>2.4</v>
      </c>
      <c r="Z93" s="82">
        <f>'2024 Расклад'!AR86</f>
        <v>3.9019607843137254</v>
      </c>
      <c r="AA93" s="54">
        <f t="shared" si="200"/>
        <v>3.85</v>
      </c>
      <c r="AB93" s="60" t="str">
        <f t="shared" si="207"/>
        <v>B</v>
      </c>
      <c r="AC93" s="183">
        <f>'2024 Расклад'!AX86</f>
        <v>3.607843137254902</v>
      </c>
      <c r="AD93" s="54">
        <f t="shared" si="201"/>
        <v>3.76</v>
      </c>
      <c r="AE93" s="59" t="str">
        <f t="shared" si="233"/>
        <v>C</v>
      </c>
      <c r="AF93" s="198" t="str">
        <f t="shared" si="208"/>
        <v>C</v>
      </c>
      <c r="AG93" s="204">
        <f t="shared" si="234"/>
        <v>2.5</v>
      </c>
      <c r="AH93" s="216">
        <f t="shared" si="235"/>
        <v>2</v>
      </c>
      <c r="AI93" s="210">
        <f t="shared" si="209"/>
        <v>2.25</v>
      </c>
      <c r="AJ93" s="256">
        <f>'2024 Расклад'!BD86</f>
        <v>3.6923076923076925</v>
      </c>
      <c r="AK93" s="144">
        <f t="shared" si="210"/>
        <v>4.04</v>
      </c>
      <c r="AL93" s="60" t="str">
        <f t="shared" si="202"/>
        <v>C</v>
      </c>
      <c r="AM93" s="516">
        <f>'2024 Расклад'!BL86</f>
        <v>54.6</v>
      </c>
      <c r="AN93" s="145">
        <f t="shared" si="211"/>
        <v>57.16</v>
      </c>
      <c r="AO93" s="59" t="str">
        <f t="shared" si="219"/>
        <v>B</v>
      </c>
      <c r="AP93" s="520">
        <f>'2024 Расклад'!BT86</f>
        <v>61</v>
      </c>
      <c r="AQ93" s="260">
        <f t="shared" si="212"/>
        <v>62.01</v>
      </c>
      <c r="AR93" s="60" t="str">
        <f t="shared" si="228"/>
        <v>B</v>
      </c>
      <c r="AS93" s="91" t="str">
        <f t="shared" si="213"/>
        <v>C</v>
      </c>
      <c r="AT93" s="86">
        <f t="shared" si="190"/>
        <v>2</v>
      </c>
      <c r="AU93" s="86">
        <f t="shared" si="191"/>
        <v>2.5</v>
      </c>
      <c r="AV93" s="86">
        <f t="shared" si="192"/>
        <v>2.5</v>
      </c>
      <c r="AW93" s="849">
        <f t="shared" si="193"/>
        <v>2.3333333333333335</v>
      </c>
      <c r="AX93" s="91" t="str">
        <f t="shared" si="182"/>
        <v>C</v>
      </c>
      <c r="AY93" s="318">
        <f t="shared" si="183"/>
        <v>2</v>
      </c>
      <c r="AZ93" s="316">
        <f t="shared" si="214"/>
        <v>2</v>
      </c>
      <c r="BA93" s="316">
        <f t="shared" si="194"/>
        <v>2</v>
      </c>
      <c r="BB93" s="317">
        <f t="shared" si="184"/>
        <v>2</v>
      </c>
    </row>
    <row r="94" spans="1:54" x14ac:dyDescent="0.25">
      <c r="A94" s="30">
        <v>9</v>
      </c>
      <c r="B94" s="47">
        <v>60001</v>
      </c>
      <c r="C94" s="26" t="s">
        <v>210</v>
      </c>
      <c r="D94" s="55">
        <f>'2024 Расклад'!J87</f>
        <v>4.2688999999999995</v>
      </c>
      <c r="E94" s="58">
        <f t="shared" si="215"/>
        <v>4.13</v>
      </c>
      <c r="F94" s="172" t="str">
        <f t="shared" si="195"/>
        <v>B</v>
      </c>
      <c r="G94" s="166">
        <f>'2024 Расклад'!P87</f>
        <v>3.6663000000000006</v>
      </c>
      <c r="H94" s="58">
        <f t="shared" si="216"/>
        <v>3.79</v>
      </c>
      <c r="I94" s="59" t="str">
        <f t="shared" si="196"/>
        <v>C</v>
      </c>
      <c r="J94" s="55">
        <f>'2024 Расклад'!V87</f>
        <v>4.2812000000000001</v>
      </c>
      <c r="K94" s="58">
        <f t="shared" si="217"/>
        <v>4.13</v>
      </c>
      <c r="L94" s="60" t="str">
        <f t="shared" si="197"/>
        <v>B</v>
      </c>
      <c r="M94" s="289">
        <f>'2024 Расклад'!AD87</f>
        <v>84.848484848484844</v>
      </c>
      <c r="N94" s="53">
        <f t="shared" si="198"/>
        <v>78.14</v>
      </c>
      <c r="O94" s="59" t="str">
        <f t="shared" si="203"/>
        <v>C</v>
      </c>
      <c r="P94" s="290">
        <f>'2024 Расклад'!AL87</f>
        <v>97.647058823529406</v>
      </c>
      <c r="Q94" s="294">
        <f t="shared" si="199"/>
        <v>96.07</v>
      </c>
      <c r="R94" s="60" t="str">
        <f t="shared" si="204"/>
        <v>B</v>
      </c>
      <c r="S94" s="304" t="str">
        <f t="shared" si="185"/>
        <v>C</v>
      </c>
      <c r="T94" s="66">
        <f t="shared" si="186"/>
        <v>2.5</v>
      </c>
      <c r="U94" s="66">
        <f t="shared" si="187"/>
        <v>2</v>
      </c>
      <c r="V94" s="66">
        <f t="shared" si="188"/>
        <v>2.5</v>
      </c>
      <c r="W94" s="66">
        <f t="shared" si="205"/>
        <v>2</v>
      </c>
      <c r="X94" s="66">
        <f t="shared" si="206"/>
        <v>2.5</v>
      </c>
      <c r="Y94" s="79">
        <f t="shared" si="189"/>
        <v>2.2999999999999998</v>
      </c>
      <c r="Z94" s="82">
        <f>'2024 Расклад'!AR87</f>
        <v>3.736842105263158</v>
      </c>
      <c r="AA94" s="54">
        <f t="shared" si="200"/>
        <v>3.85</v>
      </c>
      <c r="AB94" s="60" t="str">
        <f t="shared" si="207"/>
        <v>C</v>
      </c>
      <c r="AC94" s="183">
        <f>'2024 Расклад'!AX87</f>
        <v>3.7105263157894739</v>
      </c>
      <c r="AD94" s="54">
        <f t="shared" si="201"/>
        <v>3.76</v>
      </c>
      <c r="AE94" s="59" t="str">
        <f t="shared" si="233"/>
        <v>C</v>
      </c>
      <c r="AF94" s="198" t="str">
        <f t="shared" si="208"/>
        <v>C</v>
      </c>
      <c r="AG94" s="204">
        <f t="shared" si="234"/>
        <v>2</v>
      </c>
      <c r="AH94" s="216">
        <f t="shared" si="235"/>
        <v>2</v>
      </c>
      <c r="AI94" s="210">
        <f t="shared" si="209"/>
        <v>2</v>
      </c>
      <c r="AJ94" s="256">
        <f>'2024 Расклад'!BD87</f>
        <v>4.25</v>
      </c>
      <c r="AK94" s="144">
        <f t="shared" si="210"/>
        <v>4.04</v>
      </c>
      <c r="AL94" s="60" t="str">
        <f t="shared" si="202"/>
        <v>B</v>
      </c>
      <c r="AM94" s="516">
        <f>'2024 Расклад'!BL87</f>
        <v>59</v>
      </c>
      <c r="AN94" s="145">
        <f t="shared" si="211"/>
        <v>57.16</v>
      </c>
      <c r="AO94" s="59" t="str">
        <f t="shared" si="219"/>
        <v>B</v>
      </c>
      <c r="AP94" s="522">
        <f>'2024 Расклад'!BT87</f>
        <v>65.3</v>
      </c>
      <c r="AQ94" s="260">
        <f t="shared" si="212"/>
        <v>62.01</v>
      </c>
      <c r="AR94" s="60" t="str">
        <f t="shared" si="228"/>
        <v>B</v>
      </c>
      <c r="AS94" s="91" t="str">
        <f t="shared" si="213"/>
        <v>B</v>
      </c>
      <c r="AT94" s="86">
        <f t="shared" si="190"/>
        <v>2.5</v>
      </c>
      <c r="AU94" s="86">
        <f t="shared" si="191"/>
        <v>2.5</v>
      </c>
      <c r="AV94" s="86">
        <f t="shared" si="192"/>
        <v>2.5</v>
      </c>
      <c r="AW94" s="849">
        <f t="shared" si="193"/>
        <v>2.5</v>
      </c>
      <c r="AX94" s="91" t="str">
        <f t="shared" si="182"/>
        <v>C</v>
      </c>
      <c r="AY94" s="318">
        <f t="shared" si="183"/>
        <v>2</v>
      </c>
      <c r="AZ94" s="316">
        <f t="shared" si="214"/>
        <v>2</v>
      </c>
      <c r="BA94" s="316">
        <f t="shared" si="194"/>
        <v>2.5</v>
      </c>
      <c r="BB94" s="317">
        <f t="shared" si="184"/>
        <v>2.1666666666666665</v>
      </c>
    </row>
    <row r="95" spans="1:54" x14ac:dyDescent="0.25">
      <c r="A95" s="30">
        <v>10</v>
      </c>
      <c r="B95" s="47">
        <v>60850</v>
      </c>
      <c r="C95" s="128" t="s">
        <v>211</v>
      </c>
      <c r="D95" s="55">
        <f>'2024 Расклад'!J88</f>
        <v>3.8520000000000003</v>
      </c>
      <c r="E95" s="58">
        <f t="shared" si="215"/>
        <v>4.13</v>
      </c>
      <c r="F95" s="172" t="str">
        <f t="shared" si="195"/>
        <v>C</v>
      </c>
      <c r="G95" s="166">
        <f>'2024 Расклад'!P88</f>
        <v>3.5909000000000004</v>
      </c>
      <c r="H95" s="58">
        <f t="shared" si="216"/>
        <v>3.79</v>
      </c>
      <c r="I95" s="59" t="str">
        <f t="shared" si="196"/>
        <v>C</v>
      </c>
      <c r="J95" s="55">
        <f>'2024 Расклад'!V88</f>
        <v>4.0631000000000004</v>
      </c>
      <c r="K95" s="58">
        <f t="shared" si="217"/>
        <v>4.13</v>
      </c>
      <c r="L95" s="60" t="str">
        <f t="shared" si="197"/>
        <v>C</v>
      </c>
      <c r="M95" s="289">
        <f>'2024 Расклад'!AD88</f>
        <v>63.70967741935484</v>
      </c>
      <c r="N95" s="53">
        <f t="shared" si="198"/>
        <v>78.14</v>
      </c>
      <c r="O95" s="59" t="str">
        <f t="shared" si="203"/>
        <v>D</v>
      </c>
      <c r="P95" s="290">
        <f>'2024 Расклад'!AL88</f>
        <v>100</v>
      </c>
      <c r="Q95" s="294">
        <f t="shared" si="199"/>
        <v>96.07</v>
      </c>
      <c r="R95" s="60" t="str">
        <f t="shared" si="204"/>
        <v>A</v>
      </c>
      <c r="S95" s="304" t="str">
        <f t="shared" si="185"/>
        <v>C</v>
      </c>
      <c r="T95" s="66">
        <f t="shared" si="186"/>
        <v>2</v>
      </c>
      <c r="U95" s="66">
        <f t="shared" si="187"/>
        <v>2</v>
      </c>
      <c r="V95" s="66">
        <f t="shared" si="188"/>
        <v>2</v>
      </c>
      <c r="W95" s="66">
        <f t="shared" si="205"/>
        <v>1</v>
      </c>
      <c r="X95" s="66">
        <f t="shared" si="206"/>
        <v>4.2</v>
      </c>
      <c r="Y95" s="79">
        <f t="shared" si="189"/>
        <v>2.2399999999999998</v>
      </c>
      <c r="Z95" s="82">
        <f>'2024 Расклад'!AR88</f>
        <v>3.7264150943396226</v>
      </c>
      <c r="AA95" s="54">
        <f t="shared" si="200"/>
        <v>3.85</v>
      </c>
      <c r="AB95" s="60" t="str">
        <f t="shared" si="207"/>
        <v>C</v>
      </c>
      <c r="AC95" s="183">
        <f>'2024 Расклад'!AX88</f>
        <v>3.514018691588785</v>
      </c>
      <c r="AD95" s="54">
        <f t="shared" si="201"/>
        <v>3.76</v>
      </c>
      <c r="AE95" s="59" t="str">
        <f t="shared" si="233"/>
        <v>C</v>
      </c>
      <c r="AF95" s="198" t="str">
        <f t="shared" si="208"/>
        <v>C</v>
      </c>
      <c r="AG95" s="204">
        <f t="shared" si="234"/>
        <v>2</v>
      </c>
      <c r="AH95" s="216">
        <f t="shared" si="235"/>
        <v>2</v>
      </c>
      <c r="AI95" s="210">
        <f t="shared" si="209"/>
        <v>2</v>
      </c>
      <c r="AJ95" s="256">
        <f>'2024 Расклад'!BD88</f>
        <v>3.75</v>
      </c>
      <c r="AK95" s="144">
        <f t="shared" si="210"/>
        <v>4.04</v>
      </c>
      <c r="AL95" s="60" t="str">
        <f t="shared" si="202"/>
        <v>C</v>
      </c>
      <c r="AM95" s="516">
        <f>'2024 Расклад'!BL88</f>
        <v>52.1</v>
      </c>
      <c r="AN95" s="145">
        <f t="shared" si="211"/>
        <v>57.16</v>
      </c>
      <c r="AO95" s="59" t="str">
        <f t="shared" si="219"/>
        <v>B</v>
      </c>
      <c r="AP95" s="522">
        <f>'2024 Расклад'!BT88</f>
        <v>57.4</v>
      </c>
      <c r="AQ95" s="260">
        <f t="shared" si="212"/>
        <v>62.01</v>
      </c>
      <c r="AR95" s="60" t="str">
        <f t="shared" si="228"/>
        <v>B</v>
      </c>
      <c r="AS95" s="91" t="str">
        <f t="shared" si="213"/>
        <v>C</v>
      </c>
      <c r="AT95" s="86">
        <f t="shared" si="190"/>
        <v>2</v>
      </c>
      <c r="AU95" s="86">
        <f t="shared" si="191"/>
        <v>2.5</v>
      </c>
      <c r="AV95" s="86">
        <f t="shared" si="192"/>
        <v>2.5</v>
      </c>
      <c r="AW95" s="849">
        <f t="shared" si="193"/>
        <v>2.3333333333333335</v>
      </c>
      <c r="AX95" s="91" t="str">
        <f t="shared" si="182"/>
        <v>C</v>
      </c>
      <c r="AY95" s="318">
        <f t="shared" si="183"/>
        <v>2</v>
      </c>
      <c r="AZ95" s="316">
        <f t="shared" si="214"/>
        <v>2</v>
      </c>
      <c r="BA95" s="316">
        <f t="shared" si="194"/>
        <v>2</v>
      </c>
      <c r="BB95" s="317">
        <f t="shared" si="184"/>
        <v>2</v>
      </c>
    </row>
    <row r="96" spans="1:54" x14ac:dyDescent="0.25">
      <c r="A96" s="30">
        <v>11</v>
      </c>
      <c r="B96" s="47">
        <v>60910</v>
      </c>
      <c r="C96" s="26" t="s">
        <v>232</v>
      </c>
      <c r="D96" s="55">
        <f>'2024 Расклад'!J89</f>
        <v>3.9518</v>
      </c>
      <c r="E96" s="58">
        <f t="shared" si="215"/>
        <v>4.13</v>
      </c>
      <c r="F96" s="172" t="str">
        <f t="shared" si="195"/>
        <v>C</v>
      </c>
      <c r="G96" s="166">
        <f>'2024 Расклад'!P89</f>
        <v>3.5710999999999995</v>
      </c>
      <c r="H96" s="58">
        <f t="shared" si="216"/>
        <v>3.79</v>
      </c>
      <c r="I96" s="59" t="str">
        <f t="shared" si="196"/>
        <v>C</v>
      </c>
      <c r="J96" s="55">
        <f>'2024 Расклад'!V89</f>
        <v>4.1494999999999997</v>
      </c>
      <c r="K96" s="58">
        <f t="shared" si="217"/>
        <v>4.13</v>
      </c>
      <c r="L96" s="60" t="str">
        <f t="shared" si="197"/>
        <v>B</v>
      </c>
      <c r="M96" s="289">
        <f>'2024 Расклад'!AD89</f>
        <v>60.714285714285708</v>
      </c>
      <c r="N96" s="53">
        <f t="shared" si="198"/>
        <v>78.14</v>
      </c>
      <c r="O96" s="59" t="str">
        <f t="shared" si="203"/>
        <v>D</v>
      </c>
      <c r="P96" s="290">
        <f>'2024 Расклад'!AL89</f>
        <v>96.296296296296291</v>
      </c>
      <c r="Q96" s="294">
        <f t="shared" si="199"/>
        <v>96.07</v>
      </c>
      <c r="R96" s="60" t="str">
        <f t="shared" si="204"/>
        <v>B</v>
      </c>
      <c r="S96" s="304" t="str">
        <f t="shared" si="185"/>
        <v>C</v>
      </c>
      <c r="T96" s="66">
        <f t="shared" si="186"/>
        <v>2</v>
      </c>
      <c r="U96" s="66">
        <f t="shared" si="187"/>
        <v>2</v>
      </c>
      <c r="V96" s="66">
        <f t="shared" si="188"/>
        <v>2.5</v>
      </c>
      <c r="W96" s="66">
        <f t="shared" si="205"/>
        <v>1</v>
      </c>
      <c r="X96" s="66">
        <f t="shared" si="206"/>
        <v>2.5</v>
      </c>
      <c r="Y96" s="79">
        <f t="shared" si="189"/>
        <v>2</v>
      </c>
      <c r="Z96" s="82">
        <f>'2024 Расклад'!AR89</f>
        <v>3.7473684210526317</v>
      </c>
      <c r="AA96" s="54">
        <f t="shared" si="200"/>
        <v>3.85</v>
      </c>
      <c r="AB96" s="60" t="str">
        <f t="shared" si="207"/>
        <v>C</v>
      </c>
      <c r="AC96" s="183">
        <f>'2024 Расклад'!AX89</f>
        <v>3.5473684210526315</v>
      </c>
      <c r="AD96" s="54">
        <f t="shared" si="201"/>
        <v>3.76</v>
      </c>
      <c r="AE96" s="59" t="str">
        <f t="shared" si="233"/>
        <v>C</v>
      </c>
      <c r="AF96" s="198" t="str">
        <f t="shared" si="208"/>
        <v>C</v>
      </c>
      <c r="AG96" s="204">
        <f t="shared" si="234"/>
        <v>2</v>
      </c>
      <c r="AH96" s="216">
        <f t="shared" si="235"/>
        <v>2</v>
      </c>
      <c r="AI96" s="210">
        <f t="shared" si="209"/>
        <v>2</v>
      </c>
      <c r="AJ96" s="256">
        <f>'2024 Расклад'!BD89</f>
        <v>4.25</v>
      </c>
      <c r="AK96" s="144">
        <f t="shared" si="210"/>
        <v>4.04</v>
      </c>
      <c r="AL96" s="60" t="str">
        <f t="shared" si="202"/>
        <v>B</v>
      </c>
      <c r="AM96" s="518">
        <f>'2024 Расклад'!BL89</f>
        <v>44.1</v>
      </c>
      <c r="AN96" s="145">
        <f t="shared" si="211"/>
        <v>57.16</v>
      </c>
      <c r="AO96" s="59" t="str">
        <f t="shared" si="219"/>
        <v>C</v>
      </c>
      <c r="AP96" s="519">
        <f>'2024 Расклад'!BT89</f>
        <v>59.2</v>
      </c>
      <c r="AQ96" s="260">
        <f t="shared" si="212"/>
        <v>62.01</v>
      </c>
      <c r="AR96" s="60" t="str">
        <f t="shared" si="228"/>
        <v>B</v>
      </c>
      <c r="AS96" s="91" t="str">
        <f t="shared" si="213"/>
        <v>C</v>
      </c>
      <c r="AT96" s="86">
        <f t="shared" si="190"/>
        <v>2.5</v>
      </c>
      <c r="AU96" s="86">
        <f t="shared" si="191"/>
        <v>2</v>
      </c>
      <c r="AV96" s="86">
        <f t="shared" si="192"/>
        <v>2.5</v>
      </c>
      <c r="AW96" s="849">
        <f t="shared" si="193"/>
        <v>2.3333333333333335</v>
      </c>
      <c r="AX96" s="91" t="str">
        <f t="shared" si="182"/>
        <v>C</v>
      </c>
      <c r="AY96" s="318">
        <f t="shared" si="183"/>
        <v>2</v>
      </c>
      <c r="AZ96" s="316">
        <f t="shared" si="214"/>
        <v>2</v>
      </c>
      <c r="BA96" s="316">
        <f t="shared" si="194"/>
        <v>2</v>
      </c>
      <c r="BB96" s="317">
        <f t="shared" si="184"/>
        <v>2</v>
      </c>
    </row>
    <row r="97" spans="1:54" x14ac:dyDescent="0.25">
      <c r="A97" s="30">
        <v>12</v>
      </c>
      <c r="B97" s="47">
        <v>60980</v>
      </c>
      <c r="C97" s="26" t="s">
        <v>233</v>
      </c>
      <c r="D97" s="55">
        <f>'2024 Расклад'!J90</f>
        <v>4.1641999999999992</v>
      </c>
      <c r="E97" s="58">
        <f t="shared" si="215"/>
        <v>4.13</v>
      </c>
      <c r="F97" s="172" t="str">
        <f t="shared" si="195"/>
        <v>B</v>
      </c>
      <c r="G97" s="166">
        <f>'2024 Расклад'!P90</f>
        <v>3.806</v>
      </c>
      <c r="H97" s="58">
        <f t="shared" si="216"/>
        <v>3.79</v>
      </c>
      <c r="I97" s="59" t="str">
        <f t="shared" si="196"/>
        <v>B</v>
      </c>
      <c r="J97" s="55">
        <f>'2024 Расклад'!V90</f>
        <v>4.2388000000000003</v>
      </c>
      <c r="K97" s="58">
        <f t="shared" si="217"/>
        <v>4.13</v>
      </c>
      <c r="L97" s="60" t="str">
        <f t="shared" si="197"/>
        <v>B</v>
      </c>
      <c r="M97" s="289">
        <f>'2024 Расклад'!AD90</f>
        <v>91.764705882352942</v>
      </c>
      <c r="N97" s="53">
        <f t="shared" si="198"/>
        <v>78.14</v>
      </c>
      <c r="O97" s="59" t="str">
        <f t="shared" si="203"/>
        <v>B</v>
      </c>
      <c r="P97" s="290">
        <f>'2024 Расклад'!AL90</f>
        <v>95.604395604395606</v>
      </c>
      <c r="Q97" s="294">
        <f t="shared" si="199"/>
        <v>96.07</v>
      </c>
      <c r="R97" s="60" t="str">
        <f t="shared" si="204"/>
        <v>B</v>
      </c>
      <c r="S97" s="304" t="str">
        <f t="shared" si="185"/>
        <v>B</v>
      </c>
      <c r="T97" s="66">
        <f t="shared" si="186"/>
        <v>2.5</v>
      </c>
      <c r="U97" s="66">
        <f t="shared" si="187"/>
        <v>2.5</v>
      </c>
      <c r="V97" s="66">
        <f t="shared" si="188"/>
        <v>2.5</v>
      </c>
      <c r="W97" s="66">
        <f t="shared" si="205"/>
        <v>2.5</v>
      </c>
      <c r="X97" s="66">
        <f t="shared" si="206"/>
        <v>2.5</v>
      </c>
      <c r="Y97" s="79">
        <f t="shared" si="189"/>
        <v>2.5</v>
      </c>
      <c r="Z97" s="82">
        <f>'2024 Расклад'!AR90</f>
        <v>3.8333333333333335</v>
      </c>
      <c r="AA97" s="54">
        <f t="shared" si="200"/>
        <v>3.85</v>
      </c>
      <c r="AB97" s="60" t="str">
        <f t="shared" si="207"/>
        <v>B</v>
      </c>
      <c r="AC97" s="183">
        <f>'2024 Расклад'!AX90</f>
        <v>3.8095238095238093</v>
      </c>
      <c r="AD97" s="54">
        <f t="shared" si="201"/>
        <v>3.76</v>
      </c>
      <c r="AE97" s="59" t="str">
        <f t="shared" si="233"/>
        <v>B</v>
      </c>
      <c r="AF97" s="198" t="str">
        <f t="shared" si="208"/>
        <v>B</v>
      </c>
      <c r="AG97" s="204">
        <f t="shared" si="234"/>
        <v>2.5</v>
      </c>
      <c r="AH97" s="216">
        <f>IF(AE97="A",4.2,IF(AE97="B",2.5,IF(AE97="C",2,1)))</f>
        <v>2.5</v>
      </c>
      <c r="AI97" s="210">
        <f t="shared" si="209"/>
        <v>2.5</v>
      </c>
      <c r="AJ97" s="256">
        <f>'2024 Расклад'!BD90</f>
        <v>3.8</v>
      </c>
      <c r="AK97" s="144">
        <f t="shared" si="210"/>
        <v>4.04</v>
      </c>
      <c r="AL97" s="60" t="str">
        <f t="shared" si="202"/>
        <v>C</v>
      </c>
      <c r="AM97" s="518">
        <f>'2024 Расклад'!BL90</f>
        <v>0</v>
      </c>
      <c r="AN97" s="145">
        <f t="shared" si="211"/>
        <v>57.16</v>
      </c>
      <c r="AO97" s="59" t="str">
        <f t="shared" si="219"/>
        <v>D</v>
      </c>
      <c r="AP97" s="519">
        <f>'2024 Расклад'!BT90</f>
        <v>58.6</v>
      </c>
      <c r="AQ97" s="260">
        <f t="shared" si="212"/>
        <v>62.01</v>
      </c>
      <c r="AR97" s="60" t="str">
        <f t="shared" si="228"/>
        <v>B</v>
      </c>
      <c r="AS97" s="91" t="str">
        <f t="shared" si="213"/>
        <v>C</v>
      </c>
      <c r="AT97" s="86">
        <f t="shared" si="190"/>
        <v>2</v>
      </c>
      <c r="AU97" s="86">
        <f t="shared" si="191"/>
        <v>1</v>
      </c>
      <c r="AV97" s="86">
        <f t="shared" si="192"/>
        <v>2.5</v>
      </c>
      <c r="AW97" s="849">
        <f t="shared" si="193"/>
        <v>1.8333333333333333</v>
      </c>
      <c r="AX97" s="91" t="str">
        <f t="shared" si="182"/>
        <v>B</v>
      </c>
      <c r="AY97" s="318">
        <f t="shared" si="183"/>
        <v>2.5</v>
      </c>
      <c r="AZ97" s="316">
        <f t="shared" si="214"/>
        <v>2.5</v>
      </c>
      <c r="BA97" s="316">
        <f t="shared" si="194"/>
        <v>2</v>
      </c>
      <c r="BB97" s="317">
        <f t="shared" si="184"/>
        <v>2.3333333333333335</v>
      </c>
    </row>
    <row r="98" spans="1:54" x14ac:dyDescent="0.25">
      <c r="A98" s="30">
        <v>13</v>
      </c>
      <c r="B98" s="47">
        <v>61080</v>
      </c>
      <c r="C98" s="26" t="s">
        <v>212</v>
      </c>
      <c r="D98" s="55">
        <f>'2024 Расклад'!J91</f>
        <v>4.1172000000000004</v>
      </c>
      <c r="E98" s="58">
        <f t="shared" si="215"/>
        <v>4.13</v>
      </c>
      <c r="F98" s="172" t="str">
        <f t="shared" si="195"/>
        <v>B</v>
      </c>
      <c r="G98" s="166">
        <f>'2024 Расклад'!P91</f>
        <v>3.7627999999999999</v>
      </c>
      <c r="H98" s="58">
        <f t="shared" si="216"/>
        <v>3.79</v>
      </c>
      <c r="I98" s="59" t="str">
        <f t="shared" si="196"/>
        <v>C</v>
      </c>
      <c r="J98" s="55">
        <f>'2024 Расклад'!V91</f>
        <v>4.1290999999999993</v>
      </c>
      <c r="K98" s="58">
        <f t="shared" si="217"/>
        <v>4.13</v>
      </c>
      <c r="L98" s="60" t="str">
        <f t="shared" si="197"/>
        <v>B</v>
      </c>
      <c r="M98" s="289">
        <f>'2024 Расклад'!AD91</f>
        <v>77.599999999999994</v>
      </c>
      <c r="N98" s="53">
        <f t="shared" si="198"/>
        <v>78.14</v>
      </c>
      <c r="O98" s="59" t="str">
        <f t="shared" si="203"/>
        <v>C</v>
      </c>
      <c r="P98" s="290">
        <f>'2024 Расклад'!AL91</f>
        <v>99.2</v>
      </c>
      <c r="Q98" s="294">
        <f t="shared" si="199"/>
        <v>96.07</v>
      </c>
      <c r="R98" s="60" t="str">
        <f t="shared" si="204"/>
        <v>A</v>
      </c>
      <c r="S98" s="304" t="str">
        <f t="shared" si="185"/>
        <v>B</v>
      </c>
      <c r="T98" s="66">
        <f t="shared" si="186"/>
        <v>2.5</v>
      </c>
      <c r="U98" s="66">
        <f t="shared" si="187"/>
        <v>2</v>
      </c>
      <c r="V98" s="66">
        <f t="shared" si="188"/>
        <v>2.5</v>
      </c>
      <c r="W98" s="66">
        <f t="shared" si="205"/>
        <v>2</v>
      </c>
      <c r="X98" s="66">
        <f t="shared" si="206"/>
        <v>4.2</v>
      </c>
      <c r="Y98" s="79">
        <f t="shared" si="189"/>
        <v>2.6399999999999997</v>
      </c>
      <c r="Z98" s="82">
        <f>'2024 Расклад'!AR91</f>
        <v>3.7933333333333334</v>
      </c>
      <c r="AA98" s="54">
        <f t="shared" si="200"/>
        <v>3.85</v>
      </c>
      <c r="AB98" s="60" t="str">
        <f t="shared" si="207"/>
        <v>C</v>
      </c>
      <c r="AC98" s="183">
        <f>'2024 Расклад'!AX91</f>
        <v>3.5933333333333333</v>
      </c>
      <c r="AD98" s="54">
        <f t="shared" si="201"/>
        <v>3.76</v>
      </c>
      <c r="AE98" s="59" t="str">
        <f t="shared" si="233"/>
        <v>C</v>
      </c>
      <c r="AF98" s="198" t="str">
        <f t="shared" si="208"/>
        <v>C</v>
      </c>
      <c r="AG98" s="204">
        <f t="shared" si="234"/>
        <v>2</v>
      </c>
      <c r="AH98" s="216">
        <f t="shared" ref="AH98:AH103" si="236">IF(AE98="A",4.2,IF(AE98="B",2.5,IF(AE98="C",2,1)))</f>
        <v>2</v>
      </c>
      <c r="AI98" s="210">
        <f t="shared" si="209"/>
        <v>2</v>
      </c>
      <c r="AJ98" s="256">
        <f>'2024 Расклад'!BD91</f>
        <v>4.28</v>
      </c>
      <c r="AK98" s="144">
        <f t="shared" si="210"/>
        <v>4.04</v>
      </c>
      <c r="AL98" s="60" t="str">
        <f t="shared" si="202"/>
        <v>B</v>
      </c>
      <c r="AM98" s="518">
        <f>'2024 Расклад'!BL91</f>
        <v>48.2</v>
      </c>
      <c r="AN98" s="145">
        <f t="shared" si="211"/>
        <v>57.16</v>
      </c>
      <c r="AO98" s="59" t="str">
        <f t="shared" si="219"/>
        <v>C</v>
      </c>
      <c r="AP98" s="520">
        <f>'2024 Расклад'!BT91</f>
        <v>57.9</v>
      </c>
      <c r="AQ98" s="260">
        <f t="shared" si="212"/>
        <v>62.01</v>
      </c>
      <c r="AR98" s="60" t="str">
        <f t="shared" si="228"/>
        <v>B</v>
      </c>
      <c r="AS98" s="91" t="str">
        <f t="shared" si="213"/>
        <v>C</v>
      </c>
      <c r="AT98" s="86">
        <f t="shared" si="190"/>
        <v>2.5</v>
      </c>
      <c r="AU98" s="86">
        <f t="shared" si="191"/>
        <v>2</v>
      </c>
      <c r="AV98" s="86">
        <f t="shared" si="192"/>
        <v>2.5</v>
      </c>
      <c r="AW98" s="849">
        <f t="shared" si="193"/>
        <v>2.3333333333333335</v>
      </c>
      <c r="AX98" s="91" t="str">
        <f t="shared" si="182"/>
        <v>C</v>
      </c>
      <c r="AY98" s="318">
        <f t="shared" si="183"/>
        <v>2.5</v>
      </c>
      <c r="AZ98" s="316">
        <f t="shared" si="214"/>
        <v>2</v>
      </c>
      <c r="BA98" s="316">
        <f t="shared" si="194"/>
        <v>2</v>
      </c>
      <c r="BB98" s="317">
        <f t="shared" si="184"/>
        <v>2.1666666666666665</v>
      </c>
    </row>
    <row r="99" spans="1:54" x14ac:dyDescent="0.25">
      <c r="A99" s="30">
        <v>14</v>
      </c>
      <c r="B99" s="47">
        <v>61150</v>
      </c>
      <c r="C99" s="26" t="s">
        <v>213</v>
      </c>
      <c r="D99" s="55">
        <f>'2024 Расклад'!J92</f>
        <v>4.0199999999999996</v>
      </c>
      <c r="E99" s="58">
        <f t="shared" si="215"/>
        <v>4.13</v>
      </c>
      <c r="F99" s="172" t="str">
        <f t="shared" si="195"/>
        <v>C</v>
      </c>
      <c r="G99" s="166">
        <f>'2024 Расклад'!P92</f>
        <v>3.6333000000000002</v>
      </c>
      <c r="H99" s="58">
        <f t="shared" si="216"/>
        <v>3.79</v>
      </c>
      <c r="I99" s="59" t="str">
        <f t="shared" si="196"/>
        <v>C</v>
      </c>
      <c r="J99" s="55">
        <f>'2024 Расклад'!V92</f>
        <v>3.9898999999999996</v>
      </c>
      <c r="K99" s="58">
        <f t="shared" si="217"/>
        <v>4.13</v>
      </c>
      <c r="L99" s="60" t="str">
        <f t="shared" si="197"/>
        <v>C</v>
      </c>
      <c r="M99" s="289">
        <f>'2024 Расклад'!AD92</f>
        <v>71.578947368421055</v>
      </c>
      <c r="N99" s="53">
        <f t="shared" si="198"/>
        <v>78.14</v>
      </c>
      <c r="O99" s="59" t="str">
        <f t="shared" si="203"/>
        <v>D</v>
      </c>
      <c r="P99" s="290">
        <f>'2024 Расклад'!AL92</f>
        <v>98.837209302325576</v>
      </c>
      <c r="Q99" s="294">
        <f t="shared" si="199"/>
        <v>96.07</v>
      </c>
      <c r="R99" s="60" t="str">
        <f t="shared" si="204"/>
        <v>B</v>
      </c>
      <c r="S99" s="304" t="str">
        <f t="shared" si="185"/>
        <v>C</v>
      </c>
      <c r="T99" s="66">
        <f t="shared" si="186"/>
        <v>2</v>
      </c>
      <c r="U99" s="66">
        <f t="shared" si="187"/>
        <v>2</v>
      </c>
      <c r="V99" s="66">
        <f t="shared" si="188"/>
        <v>2</v>
      </c>
      <c r="W99" s="66">
        <f t="shared" si="205"/>
        <v>1</v>
      </c>
      <c r="X99" s="66">
        <f t="shared" si="206"/>
        <v>2.5</v>
      </c>
      <c r="Y99" s="79">
        <f t="shared" si="189"/>
        <v>1.9</v>
      </c>
      <c r="Z99" s="82">
        <f>'2024 Расклад'!AR92</f>
        <v>3.7790697674418605</v>
      </c>
      <c r="AA99" s="54">
        <f t="shared" si="200"/>
        <v>3.85</v>
      </c>
      <c r="AB99" s="60" t="str">
        <f t="shared" si="207"/>
        <v>C</v>
      </c>
      <c r="AC99" s="183">
        <f>'2024 Расклад'!AX92+0.004</f>
        <v>3.7249302325581395</v>
      </c>
      <c r="AD99" s="54">
        <f t="shared" si="201"/>
        <v>3.76</v>
      </c>
      <c r="AE99" s="59" t="str">
        <f t="shared" si="233"/>
        <v>B</v>
      </c>
      <c r="AF99" s="198" t="str">
        <f t="shared" si="208"/>
        <v>C</v>
      </c>
      <c r="AG99" s="204">
        <f t="shared" si="234"/>
        <v>2</v>
      </c>
      <c r="AH99" s="216">
        <f t="shared" si="236"/>
        <v>2.5</v>
      </c>
      <c r="AI99" s="210">
        <f t="shared" si="209"/>
        <v>2.25</v>
      </c>
      <c r="AJ99" s="256">
        <f>'2024 Расклад'!BD92</f>
        <v>3.8125</v>
      </c>
      <c r="AK99" s="144">
        <f t="shared" si="210"/>
        <v>4.04</v>
      </c>
      <c r="AL99" s="60" t="str">
        <f t="shared" si="202"/>
        <v>C</v>
      </c>
      <c r="AM99" s="521">
        <f>'2024 Расклад'!BL92</f>
        <v>46.3</v>
      </c>
      <c r="AN99" s="145">
        <f t="shared" si="211"/>
        <v>57.16</v>
      </c>
      <c r="AO99" s="59" t="str">
        <f t="shared" si="219"/>
        <v>C</v>
      </c>
      <c r="AP99" s="522">
        <f>'2024 Расклад'!BT92</f>
        <v>59.7</v>
      </c>
      <c r="AQ99" s="260">
        <f t="shared" si="212"/>
        <v>62.01</v>
      </c>
      <c r="AR99" s="60" t="str">
        <f t="shared" si="228"/>
        <v>B</v>
      </c>
      <c r="AS99" s="91" t="str">
        <f t="shared" si="213"/>
        <v>C</v>
      </c>
      <c r="AT99" s="86">
        <f t="shared" si="190"/>
        <v>2</v>
      </c>
      <c r="AU99" s="86">
        <f t="shared" si="191"/>
        <v>2</v>
      </c>
      <c r="AV99" s="86">
        <f t="shared" si="192"/>
        <v>2.5</v>
      </c>
      <c r="AW99" s="849">
        <f t="shared" si="193"/>
        <v>2.1666666666666665</v>
      </c>
      <c r="AX99" s="91" t="str">
        <f t="shared" si="182"/>
        <v>C</v>
      </c>
      <c r="AY99" s="318">
        <f t="shared" si="183"/>
        <v>2</v>
      </c>
      <c r="AZ99" s="316">
        <f t="shared" si="214"/>
        <v>2</v>
      </c>
      <c r="BA99" s="316">
        <f t="shared" si="194"/>
        <v>2</v>
      </c>
      <c r="BB99" s="317">
        <f t="shared" si="184"/>
        <v>2</v>
      </c>
    </row>
    <row r="100" spans="1:54" x14ac:dyDescent="0.25">
      <c r="A100" s="30">
        <v>15</v>
      </c>
      <c r="B100" s="47">
        <v>61210</v>
      </c>
      <c r="C100" s="26" t="s">
        <v>214</v>
      </c>
      <c r="D100" s="55">
        <f>'2024 Расклад'!J93</f>
        <v>4.2784000000000004</v>
      </c>
      <c r="E100" s="58">
        <f t="shared" si="215"/>
        <v>4.13</v>
      </c>
      <c r="F100" s="172" t="str">
        <f t="shared" si="195"/>
        <v>B</v>
      </c>
      <c r="G100" s="166">
        <f>'2024 Расклад'!P93</f>
        <v>3.9021000000000003</v>
      </c>
      <c r="H100" s="58">
        <f t="shared" si="216"/>
        <v>3.79</v>
      </c>
      <c r="I100" s="59" t="str">
        <f t="shared" si="196"/>
        <v>B</v>
      </c>
      <c r="J100" s="55">
        <f>'2024 Расклад'!V93</f>
        <v>4.25</v>
      </c>
      <c r="K100" s="58">
        <f t="shared" si="217"/>
        <v>4.13</v>
      </c>
      <c r="L100" s="60" t="str">
        <f t="shared" si="197"/>
        <v>B</v>
      </c>
      <c r="M100" s="289">
        <f>'2024 Расклад'!AD93</f>
        <v>72.815533980582529</v>
      </c>
      <c r="N100" s="53">
        <f t="shared" si="198"/>
        <v>78.14</v>
      </c>
      <c r="O100" s="59" t="str">
        <f t="shared" si="203"/>
        <v>D</v>
      </c>
      <c r="P100" s="290">
        <f>'2024 Расклад'!AL93</f>
        <v>100</v>
      </c>
      <c r="Q100" s="294">
        <f t="shared" si="199"/>
        <v>96.07</v>
      </c>
      <c r="R100" s="60" t="str">
        <f t="shared" si="204"/>
        <v>A</v>
      </c>
      <c r="S100" s="304" t="str">
        <f t="shared" si="185"/>
        <v>B</v>
      </c>
      <c r="T100" s="66">
        <f t="shared" si="186"/>
        <v>2.5</v>
      </c>
      <c r="U100" s="66">
        <f t="shared" si="187"/>
        <v>2.5</v>
      </c>
      <c r="V100" s="66">
        <f t="shared" si="188"/>
        <v>2.5</v>
      </c>
      <c r="W100" s="66">
        <f t="shared" si="205"/>
        <v>1</v>
      </c>
      <c r="X100" s="66">
        <f t="shared" si="206"/>
        <v>4.2</v>
      </c>
      <c r="Y100" s="79">
        <f t="shared" si="189"/>
        <v>2.54</v>
      </c>
      <c r="Z100" s="82">
        <f>'2024 Расклад'!AR93</f>
        <v>3.7721518987341773</v>
      </c>
      <c r="AA100" s="54">
        <f t="shared" si="200"/>
        <v>3.85</v>
      </c>
      <c r="AB100" s="60" t="str">
        <f t="shared" si="207"/>
        <v>C</v>
      </c>
      <c r="AC100" s="183">
        <f>'2024 Расклад'!AX93</f>
        <v>3.5249999999999999</v>
      </c>
      <c r="AD100" s="54">
        <f t="shared" si="201"/>
        <v>3.76</v>
      </c>
      <c r="AE100" s="59" t="str">
        <f t="shared" ref="AE100:AE103" si="237">IF(AC100&gt;=$AC$128,"A",IF(AC100&gt;=$AC$129,"B",IF(AC100&gt;=$AC$130,"C","D")))</f>
        <v>C</v>
      </c>
      <c r="AF100" s="198" t="str">
        <f t="shared" si="208"/>
        <v>C</v>
      </c>
      <c r="AG100" s="204">
        <f t="shared" si="234"/>
        <v>2</v>
      </c>
      <c r="AH100" s="216">
        <f t="shared" si="236"/>
        <v>2</v>
      </c>
      <c r="AI100" s="210">
        <f t="shared" si="209"/>
        <v>2</v>
      </c>
      <c r="AJ100" s="256">
        <f>'2024 Расклад'!BD93</f>
        <v>3.6</v>
      </c>
      <c r="AK100" s="144">
        <f t="shared" si="210"/>
        <v>4.04</v>
      </c>
      <c r="AL100" s="60" t="str">
        <f t="shared" si="202"/>
        <v>C</v>
      </c>
      <c r="AM100" s="516">
        <f>'2024 Расклад'!BL93</f>
        <v>34</v>
      </c>
      <c r="AN100" s="145">
        <f t="shared" si="211"/>
        <v>57.16</v>
      </c>
      <c r="AO100" s="59" t="str">
        <f t="shared" si="219"/>
        <v>C</v>
      </c>
      <c r="AP100" s="522">
        <f>'2024 Расклад'!BT93</f>
        <v>52.84</v>
      </c>
      <c r="AQ100" s="260">
        <f t="shared" si="212"/>
        <v>62.01</v>
      </c>
      <c r="AR100" s="60" t="str">
        <f t="shared" si="228"/>
        <v>C</v>
      </c>
      <c r="AS100" s="91" t="str">
        <f t="shared" si="213"/>
        <v>C</v>
      </c>
      <c r="AT100" s="86">
        <f t="shared" si="190"/>
        <v>2</v>
      </c>
      <c r="AU100" s="86">
        <f t="shared" si="191"/>
        <v>2</v>
      </c>
      <c r="AV100" s="86">
        <f t="shared" si="192"/>
        <v>2</v>
      </c>
      <c r="AW100" s="849">
        <f t="shared" si="193"/>
        <v>2</v>
      </c>
      <c r="AX100" s="91" t="str">
        <f t="shared" si="182"/>
        <v>C</v>
      </c>
      <c r="AY100" s="318">
        <f t="shared" si="183"/>
        <v>2.5</v>
      </c>
      <c r="AZ100" s="316">
        <f t="shared" si="214"/>
        <v>2</v>
      </c>
      <c r="BA100" s="316">
        <f t="shared" si="194"/>
        <v>2</v>
      </c>
      <c r="BB100" s="317">
        <f t="shared" si="184"/>
        <v>2.1666666666666665</v>
      </c>
    </row>
    <row r="101" spans="1:54" x14ac:dyDescent="0.25">
      <c r="A101" s="30">
        <v>16</v>
      </c>
      <c r="B101" s="47">
        <v>61290</v>
      </c>
      <c r="C101" s="26" t="s">
        <v>234</v>
      </c>
      <c r="D101" s="55">
        <f>'2024 Расклад'!J94</f>
        <v>3.5462000000000002</v>
      </c>
      <c r="E101" s="58">
        <f t="shared" si="215"/>
        <v>4.13</v>
      </c>
      <c r="F101" s="172" t="str">
        <f t="shared" si="195"/>
        <v>C</v>
      </c>
      <c r="G101" s="166">
        <f>'2024 Расклад'!P94</f>
        <v>3.3178999999999998</v>
      </c>
      <c r="H101" s="58">
        <f t="shared" si="216"/>
        <v>3.79</v>
      </c>
      <c r="I101" s="59" t="str">
        <f t="shared" si="196"/>
        <v>D</v>
      </c>
      <c r="J101" s="55">
        <f>'2024 Расклад'!V94</f>
        <v>3.4574000000000003</v>
      </c>
      <c r="K101" s="58">
        <f t="shared" si="217"/>
        <v>4.13</v>
      </c>
      <c r="L101" s="60" t="str">
        <f t="shared" si="197"/>
        <v>D</v>
      </c>
      <c r="M101" s="289">
        <f>'2024 Расклад'!AD94</f>
        <v>83.695652173913047</v>
      </c>
      <c r="N101" s="53">
        <f t="shared" si="198"/>
        <v>78.14</v>
      </c>
      <c r="O101" s="59" t="str">
        <f t="shared" si="203"/>
        <v>C</v>
      </c>
      <c r="P101" s="290">
        <f>'2024 Расклад'!AL94</f>
        <v>100</v>
      </c>
      <c r="Q101" s="294">
        <f t="shared" si="199"/>
        <v>96.07</v>
      </c>
      <c r="R101" s="60" t="str">
        <f t="shared" si="204"/>
        <v>A</v>
      </c>
      <c r="S101" s="304" t="str">
        <f t="shared" si="185"/>
        <v>C</v>
      </c>
      <c r="T101" s="66">
        <f t="shared" si="186"/>
        <v>2</v>
      </c>
      <c r="U101" s="66">
        <f t="shared" si="187"/>
        <v>1</v>
      </c>
      <c r="V101" s="66">
        <f t="shared" si="188"/>
        <v>1</v>
      </c>
      <c r="W101" s="66">
        <f t="shared" si="205"/>
        <v>2</v>
      </c>
      <c r="X101" s="66">
        <f t="shared" si="206"/>
        <v>4.2</v>
      </c>
      <c r="Y101" s="79">
        <f t="shared" si="189"/>
        <v>2.04</v>
      </c>
      <c r="Z101" s="82">
        <f>'2024 Расклад'!AR94</f>
        <v>3.691358024691358</v>
      </c>
      <c r="AA101" s="54">
        <f t="shared" si="200"/>
        <v>3.85</v>
      </c>
      <c r="AB101" s="60" t="str">
        <f t="shared" si="207"/>
        <v>C</v>
      </c>
      <c r="AC101" s="183">
        <f>'2024 Расклад'!AX94</f>
        <v>3.3333333333333335</v>
      </c>
      <c r="AD101" s="54">
        <f t="shared" si="201"/>
        <v>3.76</v>
      </c>
      <c r="AE101" s="59" t="str">
        <f t="shared" si="237"/>
        <v>D</v>
      </c>
      <c r="AF101" s="198" t="str">
        <f t="shared" si="208"/>
        <v>C</v>
      </c>
      <c r="AG101" s="204">
        <f t="shared" si="234"/>
        <v>2</v>
      </c>
      <c r="AH101" s="216">
        <f t="shared" si="236"/>
        <v>1</v>
      </c>
      <c r="AI101" s="210">
        <f t="shared" si="209"/>
        <v>1.5</v>
      </c>
      <c r="AJ101" s="256">
        <f>'2024 Расклад'!BD94</f>
        <v>3.8823529411764706</v>
      </c>
      <c r="AK101" s="144">
        <f t="shared" si="210"/>
        <v>4.04</v>
      </c>
      <c r="AL101" s="60" t="str">
        <f t="shared" si="202"/>
        <v>C</v>
      </c>
      <c r="AM101" s="516">
        <f>'2024 Расклад'!BL94</f>
        <v>31.6</v>
      </c>
      <c r="AN101" s="145">
        <f t="shared" si="211"/>
        <v>57.16</v>
      </c>
      <c r="AO101" s="59" t="str">
        <f t="shared" si="219"/>
        <v>C</v>
      </c>
      <c r="AP101" s="522">
        <f>'2024 Расклад'!BT94</f>
        <v>56.8</v>
      </c>
      <c r="AQ101" s="260">
        <f t="shared" si="212"/>
        <v>62.01</v>
      </c>
      <c r="AR101" s="60" t="str">
        <f t="shared" si="228"/>
        <v>C</v>
      </c>
      <c r="AS101" s="91" t="str">
        <f t="shared" si="213"/>
        <v>C</v>
      </c>
      <c r="AT101" s="86">
        <f t="shared" si="190"/>
        <v>2</v>
      </c>
      <c r="AU101" s="86">
        <f t="shared" si="191"/>
        <v>2</v>
      </c>
      <c r="AV101" s="86">
        <f t="shared" si="192"/>
        <v>2</v>
      </c>
      <c r="AW101" s="849">
        <f t="shared" si="193"/>
        <v>2</v>
      </c>
      <c r="AX101" s="91" t="str">
        <f t="shared" si="182"/>
        <v>C</v>
      </c>
      <c r="AY101" s="318">
        <f t="shared" si="183"/>
        <v>2</v>
      </c>
      <c r="AZ101" s="316">
        <f t="shared" si="214"/>
        <v>2</v>
      </c>
      <c r="BA101" s="316">
        <f t="shared" si="194"/>
        <v>2</v>
      </c>
      <c r="BB101" s="317">
        <f t="shared" si="184"/>
        <v>2</v>
      </c>
    </row>
    <row r="102" spans="1:54" x14ac:dyDescent="0.25">
      <c r="A102" s="30">
        <v>17</v>
      </c>
      <c r="B102" s="47">
        <v>61340</v>
      </c>
      <c r="C102" s="26" t="s">
        <v>215</v>
      </c>
      <c r="D102" s="55">
        <f>'2024 Расклад'!J95</f>
        <v>4.0004</v>
      </c>
      <c r="E102" s="58">
        <f t="shared" si="215"/>
        <v>4.13</v>
      </c>
      <c r="F102" s="172" t="str">
        <f t="shared" si="195"/>
        <v>C</v>
      </c>
      <c r="G102" s="166">
        <f>'2024 Расклад'!P95</f>
        <v>3.6137000000000001</v>
      </c>
      <c r="H102" s="58">
        <f t="shared" si="216"/>
        <v>3.79</v>
      </c>
      <c r="I102" s="59" t="str">
        <f t="shared" si="196"/>
        <v>C</v>
      </c>
      <c r="J102" s="55">
        <f>'2024 Расклад'!V95</f>
        <v>4.0000000000000009</v>
      </c>
      <c r="K102" s="58">
        <f t="shared" si="217"/>
        <v>4.13</v>
      </c>
      <c r="L102" s="60" t="str">
        <f t="shared" si="197"/>
        <v>C</v>
      </c>
      <c r="M102" s="289">
        <f>'2024 Расклад'!AD95</f>
        <v>73.282442748091597</v>
      </c>
      <c r="N102" s="53">
        <f t="shared" si="198"/>
        <v>78.14</v>
      </c>
      <c r="O102" s="59" t="str">
        <f t="shared" si="203"/>
        <v>D</v>
      </c>
      <c r="P102" s="290">
        <f>'2024 Расклад'!AL95</f>
        <v>89.256198347107443</v>
      </c>
      <c r="Q102" s="294">
        <f t="shared" si="199"/>
        <v>96.07</v>
      </c>
      <c r="R102" s="60" t="str">
        <f t="shared" si="204"/>
        <v>C</v>
      </c>
      <c r="S102" s="304" t="str">
        <f t="shared" si="185"/>
        <v>C</v>
      </c>
      <c r="T102" s="66">
        <f t="shared" si="186"/>
        <v>2</v>
      </c>
      <c r="U102" s="66">
        <f t="shared" si="187"/>
        <v>2</v>
      </c>
      <c r="V102" s="66">
        <f t="shared" si="188"/>
        <v>2</v>
      </c>
      <c r="W102" s="66">
        <f t="shared" si="205"/>
        <v>1</v>
      </c>
      <c r="X102" s="66">
        <f t="shared" si="206"/>
        <v>2</v>
      </c>
      <c r="Y102" s="79">
        <f t="shared" si="189"/>
        <v>1.8</v>
      </c>
      <c r="Z102" s="82">
        <f>'2024 Расклад'!AR95</f>
        <v>3.6319444444444446</v>
      </c>
      <c r="AA102" s="54">
        <f t="shared" si="200"/>
        <v>3.85</v>
      </c>
      <c r="AB102" s="60" t="str">
        <f t="shared" si="207"/>
        <v>C</v>
      </c>
      <c r="AC102" s="183">
        <f>'2024 Расклад'!AX95</f>
        <v>3.3776223776223775</v>
      </c>
      <c r="AD102" s="54">
        <f t="shared" si="201"/>
        <v>3.76</v>
      </c>
      <c r="AE102" s="59" t="str">
        <f t="shared" si="237"/>
        <v>D</v>
      </c>
      <c r="AF102" s="198" t="str">
        <f t="shared" si="208"/>
        <v>C</v>
      </c>
      <c r="AG102" s="204">
        <f t="shared" si="234"/>
        <v>2</v>
      </c>
      <c r="AH102" s="216">
        <f t="shared" si="236"/>
        <v>1</v>
      </c>
      <c r="AI102" s="210">
        <f t="shared" si="209"/>
        <v>1.5</v>
      </c>
      <c r="AJ102" s="256">
        <f>'2024 Расклад'!BD95</f>
        <v>3.5416666666666665</v>
      </c>
      <c r="AK102" s="144">
        <f t="shared" si="210"/>
        <v>4.04</v>
      </c>
      <c r="AL102" s="60" t="str">
        <f t="shared" si="202"/>
        <v>C</v>
      </c>
      <c r="AM102" s="516">
        <f>'2024 Расклад'!BL95</f>
        <v>58.8</v>
      </c>
      <c r="AN102" s="145">
        <f t="shared" si="211"/>
        <v>57.16</v>
      </c>
      <c r="AO102" s="59" t="str">
        <f t="shared" si="219"/>
        <v>B</v>
      </c>
      <c r="AP102" s="522">
        <f>'2024 Расклад'!BT95</f>
        <v>54.7</v>
      </c>
      <c r="AQ102" s="260">
        <f t="shared" si="212"/>
        <v>62.01</v>
      </c>
      <c r="AR102" s="60" t="str">
        <f t="shared" si="228"/>
        <v>C</v>
      </c>
      <c r="AS102" s="91" t="str">
        <f t="shared" si="213"/>
        <v>C</v>
      </c>
      <c r="AT102" s="86">
        <f t="shared" si="190"/>
        <v>2</v>
      </c>
      <c r="AU102" s="86">
        <f t="shared" si="191"/>
        <v>2.5</v>
      </c>
      <c r="AV102" s="86">
        <f t="shared" si="192"/>
        <v>2</v>
      </c>
      <c r="AW102" s="849">
        <f t="shared" si="193"/>
        <v>2.1666666666666665</v>
      </c>
      <c r="AX102" s="91" t="str">
        <f t="shared" si="182"/>
        <v>C</v>
      </c>
      <c r="AY102" s="318">
        <f t="shared" si="183"/>
        <v>2</v>
      </c>
      <c r="AZ102" s="316">
        <f t="shared" si="214"/>
        <v>2</v>
      </c>
      <c r="BA102" s="316">
        <f t="shared" si="194"/>
        <v>2</v>
      </c>
      <c r="BB102" s="317">
        <f t="shared" si="184"/>
        <v>2</v>
      </c>
    </row>
    <row r="103" spans="1:54" x14ac:dyDescent="0.25">
      <c r="A103" s="30">
        <v>18</v>
      </c>
      <c r="B103" s="47">
        <v>61390</v>
      </c>
      <c r="C103" s="26" t="s">
        <v>216</v>
      </c>
      <c r="D103" s="55">
        <f>'2024 Расклад'!J96</f>
        <v>4.2133000000000003</v>
      </c>
      <c r="E103" s="58">
        <f t="shared" si="215"/>
        <v>4.13</v>
      </c>
      <c r="F103" s="172" t="str">
        <f t="shared" ref="F103:F115" si="238">IF(D103&gt;=$D$128,"A",IF(D103&gt;=$D$129,"B",IF(D103&gt;=$D$130,"C","D")))</f>
        <v>B</v>
      </c>
      <c r="G103" s="166">
        <f>'2024 Расклад'!P96</f>
        <v>3.7672000000000003</v>
      </c>
      <c r="H103" s="58">
        <f t="shared" si="216"/>
        <v>3.79</v>
      </c>
      <c r="I103" s="59" t="str">
        <f t="shared" ref="I103:I115" si="239">IF(G103&gt;=$G$128,"A",IF(G103&gt;=$G$129,"B",IF(G103&gt;=$G$130,"C","D")))</f>
        <v>C</v>
      </c>
      <c r="J103" s="55">
        <f>'2024 Расклад'!V96</f>
        <v>3.9477999999999995</v>
      </c>
      <c r="K103" s="58">
        <f t="shared" si="217"/>
        <v>4.13</v>
      </c>
      <c r="L103" s="60" t="str">
        <f t="shared" ref="L103:L115" si="240">IF(J103&gt;=$J$128,"A",IF(J103&gt;=$J$129,"B",IF(J103&gt;=$J$130,"C","D")))</f>
        <v>C</v>
      </c>
      <c r="M103" s="289">
        <f>'2024 Расклад'!AD96</f>
        <v>69.026548672566378</v>
      </c>
      <c r="N103" s="53">
        <f t="shared" ref="N103:N125" si="241">$M$127</f>
        <v>78.14</v>
      </c>
      <c r="O103" s="59" t="str">
        <f t="shared" si="203"/>
        <v>D</v>
      </c>
      <c r="P103" s="290">
        <f>'2024 Расклад'!AL96</f>
        <v>92.079207920792072</v>
      </c>
      <c r="Q103" s="294">
        <f t="shared" ref="Q103:Q125" si="242">$P$127</f>
        <v>96.07</v>
      </c>
      <c r="R103" s="60" t="str">
        <f t="shared" si="204"/>
        <v>B</v>
      </c>
      <c r="S103" s="304" t="str">
        <f t="shared" si="185"/>
        <v>C</v>
      </c>
      <c r="T103" s="66">
        <f t="shared" si="186"/>
        <v>2.5</v>
      </c>
      <c r="U103" s="66">
        <f t="shared" si="187"/>
        <v>2</v>
      </c>
      <c r="V103" s="66">
        <f t="shared" si="188"/>
        <v>2</v>
      </c>
      <c r="W103" s="66">
        <f t="shared" si="205"/>
        <v>1</v>
      </c>
      <c r="X103" s="66">
        <f t="shared" si="206"/>
        <v>2.5</v>
      </c>
      <c r="Y103" s="79">
        <f t="shared" si="189"/>
        <v>2</v>
      </c>
      <c r="Z103" s="82">
        <f>'2024 Расклад'!AR96</f>
        <v>3.6533333333333333</v>
      </c>
      <c r="AA103" s="54">
        <f t="shared" ref="AA103:AA125" si="243">$Z$127</f>
        <v>3.85</v>
      </c>
      <c r="AB103" s="60" t="str">
        <f t="shared" si="207"/>
        <v>C</v>
      </c>
      <c r="AC103" s="183">
        <f>'2024 Расклад'!AX96</f>
        <v>3.4594594594594597</v>
      </c>
      <c r="AD103" s="54">
        <f t="shared" ref="AD103:AD125" si="244">$AC$127</f>
        <v>3.76</v>
      </c>
      <c r="AE103" s="59" t="str">
        <f t="shared" si="237"/>
        <v>D</v>
      </c>
      <c r="AF103" s="198" t="str">
        <f t="shared" si="208"/>
        <v>C</v>
      </c>
      <c r="AG103" s="204">
        <f t="shared" si="234"/>
        <v>2</v>
      </c>
      <c r="AH103" s="216">
        <f t="shared" si="236"/>
        <v>1</v>
      </c>
      <c r="AI103" s="210">
        <f t="shared" si="209"/>
        <v>1.5</v>
      </c>
      <c r="AJ103" s="256">
        <f>'2024 Расклад'!BD96</f>
        <v>3.8076923076923075</v>
      </c>
      <c r="AK103" s="144">
        <f t="shared" si="210"/>
        <v>4.04</v>
      </c>
      <c r="AL103" s="60" t="str">
        <f t="shared" si="202"/>
        <v>C</v>
      </c>
      <c r="AM103" s="518">
        <f>'2024 Расклад'!BL96</f>
        <v>48.6</v>
      </c>
      <c r="AN103" s="145">
        <f t="shared" si="211"/>
        <v>57.16</v>
      </c>
      <c r="AO103" s="59" t="str">
        <f t="shared" si="219"/>
        <v>C</v>
      </c>
      <c r="AP103" s="522">
        <f>'2024 Расклад'!BT96</f>
        <v>50.9</v>
      </c>
      <c r="AQ103" s="260">
        <f t="shared" si="212"/>
        <v>62.01</v>
      </c>
      <c r="AR103" s="60" t="str">
        <f t="shared" si="228"/>
        <v>C</v>
      </c>
      <c r="AS103" s="91" t="str">
        <f t="shared" si="213"/>
        <v>C</v>
      </c>
      <c r="AT103" s="86">
        <f t="shared" si="190"/>
        <v>2</v>
      </c>
      <c r="AU103" s="86">
        <f t="shared" si="191"/>
        <v>2</v>
      </c>
      <c r="AV103" s="86">
        <f t="shared" si="192"/>
        <v>2</v>
      </c>
      <c r="AW103" s="849">
        <f t="shared" si="193"/>
        <v>2</v>
      </c>
      <c r="AX103" s="91" t="str">
        <f t="shared" si="182"/>
        <v>C</v>
      </c>
      <c r="AY103" s="318">
        <f t="shared" si="183"/>
        <v>2</v>
      </c>
      <c r="AZ103" s="316">
        <f t="shared" si="214"/>
        <v>2</v>
      </c>
      <c r="BA103" s="316">
        <f t="shared" si="194"/>
        <v>2</v>
      </c>
      <c r="BB103" s="317">
        <f t="shared" si="184"/>
        <v>2</v>
      </c>
    </row>
    <row r="104" spans="1:54" x14ac:dyDescent="0.25">
      <c r="A104" s="30">
        <v>19</v>
      </c>
      <c r="B104" s="47">
        <v>61410</v>
      </c>
      <c r="C104" s="26" t="s">
        <v>217</v>
      </c>
      <c r="D104" s="55">
        <f>'2024 Расклад'!J97</f>
        <v>4.3514999999999997</v>
      </c>
      <c r="E104" s="58">
        <f t="shared" si="215"/>
        <v>4.13</v>
      </c>
      <c r="F104" s="172" t="str">
        <f t="shared" si="238"/>
        <v>B</v>
      </c>
      <c r="G104" s="166">
        <f>'2024 Расклад'!P97</f>
        <v>3.8207</v>
      </c>
      <c r="H104" s="58">
        <f t="shared" si="216"/>
        <v>3.79</v>
      </c>
      <c r="I104" s="59" t="str">
        <f t="shared" si="239"/>
        <v>B</v>
      </c>
      <c r="J104" s="55">
        <f>'2024 Расклад'!V97</f>
        <v>4.1745999999999999</v>
      </c>
      <c r="K104" s="58">
        <f t="shared" si="217"/>
        <v>4.13</v>
      </c>
      <c r="L104" s="60" t="str">
        <f t="shared" si="240"/>
        <v>B</v>
      </c>
      <c r="M104" s="289">
        <f>'2024 Расклад'!AD97</f>
        <v>76.19047619047619</v>
      </c>
      <c r="N104" s="53">
        <f t="shared" si="241"/>
        <v>78.14</v>
      </c>
      <c r="O104" s="59" t="str">
        <f t="shared" si="203"/>
        <v>C</v>
      </c>
      <c r="P104" s="290">
        <f>'2024 Расклад'!AL97</f>
        <v>99.173553719008268</v>
      </c>
      <c r="Q104" s="294">
        <f t="shared" si="242"/>
        <v>96.07</v>
      </c>
      <c r="R104" s="60" t="str">
        <f t="shared" si="204"/>
        <v>A</v>
      </c>
      <c r="S104" s="304" t="str">
        <f t="shared" si="185"/>
        <v>B</v>
      </c>
      <c r="T104" s="66">
        <f t="shared" si="186"/>
        <v>2.5</v>
      </c>
      <c r="U104" s="66">
        <f t="shared" si="187"/>
        <v>2.5</v>
      </c>
      <c r="V104" s="66">
        <f t="shared" si="188"/>
        <v>2.5</v>
      </c>
      <c r="W104" s="66">
        <f t="shared" si="205"/>
        <v>2</v>
      </c>
      <c r="X104" s="66">
        <f t="shared" si="206"/>
        <v>4.2</v>
      </c>
      <c r="Y104" s="79">
        <f t="shared" si="189"/>
        <v>2.7399999999999998</v>
      </c>
      <c r="Z104" s="82">
        <f>'2024 Расклад'!AR97</f>
        <v>4</v>
      </c>
      <c r="AA104" s="54">
        <f t="shared" si="243"/>
        <v>3.85</v>
      </c>
      <c r="AB104" s="60" t="str">
        <f t="shared" si="207"/>
        <v>B</v>
      </c>
      <c r="AC104" s="183">
        <f>'2024 Расклад'!AX97</f>
        <v>3.8039215686274508</v>
      </c>
      <c r="AD104" s="54">
        <f t="shared" si="244"/>
        <v>3.76</v>
      </c>
      <c r="AE104" s="59" t="str">
        <f>IF(AC104&gt;=$AC$128,"A",IF(AC104&gt;=$AC$129,"B",IF(AC104&gt;=$AC$130,"C","D")))</f>
        <v>B</v>
      </c>
      <c r="AF104" s="198" t="str">
        <f t="shared" si="208"/>
        <v>B</v>
      </c>
      <c r="AG104" s="204">
        <f t="shared" si="234"/>
        <v>2.5</v>
      </c>
      <c r="AH104" s="216">
        <f t="shared" ref="AH104" si="245">IF(AE104="A",4.2,IF(AE104="B",2.5,IF(AE104="C",2,1)))</f>
        <v>2.5</v>
      </c>
      <c r="AI104" s="210">
        <f t="shared" si="209"/>
        <v>2.5</v>
      </c>
      <c r="AJ104" s="256">
        <f>'2024 Расклад'!BD97</f>
        <v>3.9375</v>
      </c>
      <c r="AK104" s="144">
        <f t="shared" si="210"/>
        <v>4.04</v>
      </c>
      <c r="AL104" s="60" t="str">
        <f t="shared" si="202"/>
        <v>C</v>
      </c>
      <c r="AM104" s="516">
        <f>'2024 Расклад'!BL97</f>
        <v>44</v>
      </c>
      <c r="AN104" s="145">
        <f t="shared" si="211"/>
        <v>57.16</v>
      </c>
      <c r="AO104" s="59" t="str">
        <f t="shared" si="219"/>
        <v>C</v>
      </c>
      <c r="AP104" s="522">
        <f>'2024 Расклад'!BT97</f>
        <v>60</v>
      </c>
      <c r="AQ104" s="260">
        <f t="shared" si="212"/>
        <v>62.01</v>
      </c>
      <c r="AR104" s="60" t="str">
        <f t="shared" si="228"/>
        <v>B</v>
      </c>
      <c r="AS104" s="91" t="str">
        <f t="shared" si="213"/>
        <v>C</v>
      </c>
      <c r="AT104" s="86">
        <f t="shared" si="190"/>
        <v>2</v>
      </c>
      <c r="AU104" s="86">
        <f t="shared" si="191"/>
        <v>2</v>
      </c>
      <c r="AV104" s="86">
        <f t="shared" si="192"/>
        <v>2.5</v>
      </c>
      <c r="AW104" s="849">
        <f t="shared" si="193"/>
        <v>2.1666666666666665</v>
      </c>
      <c r="AX104" s="91" t="str">
        <f t="shared" si="182"/>
        <v>B</v>
      </c>
      <c r="AY104" s="318">
        <f t="shared" si="183"/>
        <v>2.5</v>
      </c>
      <c r="AZ104" s="316">
        <f t="shared" si="214"/>
        <v>2.5</v>
      </c>
      <c r="BA104" s="316">
        <f t="shared" si="194"/>
        <v>2</v>
      </c>
      <c r="BB104" s="317">
        <f t="shared" si="184"/>
        <v>2.3333333333333335</v>
      </c>
    </row>
    <row r="105" spans="1:54" x14ac:dyDescent="0.25">
      <c r="A105" s="30">
        <v>20</v>
      </c>
      <c r="B105" s="47">
        <v>61430</v>
      </c>
      <c r="C105" s="26" t="s">
        <v>170</v>
      </c>
      <c r="D105" s="55">
        <f>'2024 Расклад'!J98</f>
        <v>4.0503</v>
      </c>
      <c r="E105" s="58">
        <f t="shared" si="215"/>
        <v>4.13</v>
      </c>
      <c r="F105" s="172" t="str">
        <f t="shared" si="238"/>
        <v>C</v>
      </c>
      <c r="G105" s="166">
        <f>'2024 Расклад'!P98</f>
        <v>3.9406999999999992</v>
      </c>
      <c r="H105" s="58">
        <f t="shared" ref="H105:H125" si="246">$G$127</f>
        <v>3.79</v>
      </c>
      <c r="I105" s="59" t="str">
        <f t="shared" si="239"/>
        <v>B</v>
      </c>
      <c r="J105" s="55">
        <f>'2024 Расклад'!V98</f>
        <v>3.9912000000000001</v>
      </c>
      <c r="K105" s="58">
        <f t="shared" ref="K105:K125" si="247">$J$127</f>
        <v>4.13</v>
      </c>
      <c r="L105" s="60" t="str">
        <f t="shared" si="240"/>
        <v>C</v>
      </c>
      <c r="M105" s="289">
        <f>'2024 Расклад'!AD98</f>
        <v>66.525423728813564</v>
      </c>
      <c r="N105" s="53">
        <f t="shared" si="241"/>
        <v>78.14</v>
      </c>
      <c r="O105" s="59" t="str">
        <f t="shared" si="203"/>
        <v>D</v>
      </c>
      <c r="P105" s="290">
        <f>'2024 Расклад'!AL98</f>
        <v>99.069767441860463</v>
      </c>
      <c r="Q105" s="294">
        <f t="shared" si="242"/>
        <v>96.07</v>
      </c>
      <c r="R105" s="60" t="str">
        <f t="shared" si="204"/>
        <v>A</v>
      </c>
      <c r="S105" s="304" t="str">
        <f t="shared" si="185"/>
        <v>C</v>
      </c>
      <c r="T105" s="66">
        <f t="shared" si="186"/>
        <v>2</v>
      </c>
      <c r="U105" s="66">
        <f t="shared" si="187"/>
        <v>2.5</v>
      </c>
      <c r="V105" s="66">
        <f t="shared" si="188"/>
        <v>2</v>
      </c>
      <c r="W105" s="66">
        <f t="shared" si="205"/>
        <v>1</v>
      </c>
      <c r="X105" s="66">
        <f t="shared" si="206"/>
        <v>4.2</v>
      </c>
      <c r="Y105" s="79">
        <f t="shared" si="189"/>
        <v>2.34</v>
      </c>
      <c r="Z105" s="82">
        <f>'2024 Расклад'!AR98</f>
        <v>3.8712446351931331</v>
      </c>
      <c r="AA105" s="54">
        <f t="shared" si="243"/>
        <v>3.85</v>
      </c>
      <c r="AB105" s="60" t="str">
        <f t="shared" si="207"/>
        <v>B</v>
      </c>
      <c r="AC105" s="183">
        <f>'2024 Расклад'!AX98</f>
        <v>3.7672413793103448</v>
      </c>
      <c r="AD105" s="54">
        <f t="shared" si="244"/>
        <v>3.76</v>
      </c>
      <c r="AE105" s="59" t="str">
        <f>IF(AC105&gt;=$AC$128,"A",IF(AC105&gt;=$AC$129,"B",IF(AC105&gt;=$AC$130,"C","D")))</f>
        <v>B</v>
      </c>
      <c r="AF105" s="198" t="str">
        <f t="shared" si="208"/>
        <v>B</v>
      </c>
      <c r="AG105" s="204">
        <f t="shared" si="234"/>
        <v>2.5</v>
      </c>
      <c r="AH105" s="216">
        <f>IF(AE105="A",4.2,IF(AE105="B",2.5,IF(AE105="C",2,1)))</f>
        <v>2.5</v>
      </c>
      <c r="AI105" s="210">
        <f t="shared" si="209"/>
        <v>2.5</v>
      </c>
      <c r="AJ105" s="256">
        <f>'2024 Расклад'!BD98</f>
        <v>3.953846153846154</v>
      </c>
      <c r="AK105" s="144">
        <f t="shared" si="210"/>
        <v>4.04</v>
      </c>
      <c r="AL105" s="60" t="str">
        <f t="shared" si="202"/>
        <v>C</v>
      </c>
      <c r="AM105" s="518">
        <f>'2024 Расклад'!BL98</f>
        <v>65.7</v>
      </c>
      <c r="AN105" s="145">
        <f t="shared" si="211"/>
        <v>57.16</v>
      </c>
      <c r="AO105" s="59" t="str">
        <f t="shared" si="219"/>
        <v>B</v>
      </c>
      <c r="AP105" s="519">
        <f>'2024 Расклад'!BT98</f>
        <v>62</v>
      </c>
      <c r="AQ105" s="260">
        <f t="shared" si="212"/>
        <v>62.01</v>
      </c>
      <c r="AR105" s="60" t="str">
        <f t="shared" si="228"/>
        <v>B</v>
      </c>
      <c r="AS105" s="91" t="str">
        <f t="shared" si="213"/>
        <v>C</v>
      </c>
      <c r="AT105" s="86">
        <f t="shared" si="190"/>
        <v>2</v>
      </c>
      <c r="AU105" s="86">
        <f t="shared" si="191"/>
        <v>2.5</v>
      </c>
      <c r="AV105" s="86">
        <f t="shared" si="192"/>
        <v>2.5</v>
      </c>
      <c r="AW105" s="849">
        <f t="shared" si="193"/>
        <v>2.3333333333333335</v>
      </c>
      <c r="AX105" s="91" t="str">
        <f t="shared" si="182"/>
        <v>C</v>
      </c>
      <c r="AY105" s="318">
        <f t="shared" si="183"/>
        <v>2</v>
      </c>
      <c r="AZ105" s="316">
        <f t="shared" si="214"/>
        <v>2.5</v>
      </c>
      <c r="BA105" s="316">
        <f t="shared" si="194"/>
        <v>2</v>
      </c>
      <c r="BB105" s="317">
        <f t="shared" si="184"/>
        <v>2.1666666666666665</v>
      </c>
    </row>
    <row r="106" spans="1:54" x14ac:dyDescent="0.25">
      <c r="A106" s="30">
        <v>21</v>
      </c>
      <c r="B106" s="47">
        <v>61440</v>
      </c>
      <c r="C106" s="26" t="s">
        <v>218</v>
      </c>
      <c r="D106" s="55">
        <f>'2024 Расклад'!J99</f>
        <v>4.1574</v>
      </c>
      <c r="E106" s="58">
        <f t="shared" si="215"/>
        <v>4.13</v>
      </c>
      <c r="F106" s="172" t="str">
        <f t="shared" si="238"/>
        <v>B</v>
      </c>
      <c r="G106" s="166">
        <f>'2024 Расклад'!P99</f>
        <v>3.8201999999999998</v>
      </c>
      <c r="H106" s="58">
        <f t="shared" si="246"/>
        <v>3.79</v>
      </c>
      <c r="I106" s="59" t="str">
        <f t="shared" si="239"/>
        <v>B</v>
      </c>
      <c r="J106" s="55">
        <f>'2024 Расклад'!V99</f>
        <v>4.0804999999999998</v>
      </c>
      <c r="K106" s="58">
        <f t="shared" si="247"/>
        <v>4.13</v>
      </c>
      <c r="L106" s="60" t="str">
        <f t="shared" si="240"/>
        <v>C</v>
      </c>
      <c r="M106" s="289">
        <f>'2024 Расклад'!AD99</f>
        <v>90.740740740740733</v>
      </c>
      <c r="N106" s="53">
        <f t="shared" si="241"/>
        <v>78.14</v>
      </c>
      <c r="O106" s="59" t="str">
        <f t="shared" si="203"/>
        <v>B</v>
      </c>
      <c r="P106" s="290">
        <f>'2024 Расклад'!AL99</f>
        <v>96.969696969696969</v>
      </c>
      <c r="Q106" s="294">
        <f t="shared" si="242"/>
        <v>96.07</v>
      </c>
      <c r="R106" s="60" t="str">
        <f t="shared" si="204"/>
        <v>B</v>
      </c>
      <c r="S106" s="304" t="str">
        <f t="shared" si="185"/>
        <v>C</v>
      </c>
      <c r="T106" s="66">
        <f t="shared" si="186"/>
        <v>2.5</v>
      </c>
      <c r="U106" s="66">
        <f t="shared" si="187"/>
        <v>2.5</v>
      </c>
      <c r="V106" s="66">
        <f t="shared" si="188"/>
        <v>2</v>
      </c>
      <c r="W106" s="66">
        <f t="shared" si="205"/>
        <v>2.5</v>
      </c>
      <c r="X106" s="66">
        <f t="shared" si="206"/>
        <v>2.5</v>
      </c>
      <c r="Y106" s="79">
        <f t="shared" si="189"/>
        <v>2.4</v>
      </c>
      <c r="Z106" s="82">
        <f>'2024 Расклад'!AR99</f>
        <v>3.9858490566037736</v>
      </c>
      <c r="AA106" s="54">
        <f t="shared" si="243"/>
        <v>3.85</v>
      </c>
      <c r="AB106" s="60" t="str">
        <f t="shared" si="207"/>
        <v>B</v>
      </c>
      <c r="AC106" s="183">
        <f>'2024 Расклад'!AX99</f>
        <v>4.0283018867924527</v>
      </c>
      <c r="AD106" s="54">
        <f t="shared" si="244"/>
        <v>3.76</v>
      </c>
      <c r="AE106" s="59" t="str">
        <f>IF(AC106&gt;=$AC$128,"A",IF(AC106&gt;=$AC$129,"B",IF(AC106&gt;=$AC$130,"C","D")))</f>
        <v>B</v>
      </c>
      <c r="AF106" s="198" t="str">
        <f t="shared" si="208"/>
        <v>B</v>
      </c>
      <c r="AG106" s="204">
        <f t="shared" si="234"/>
        <v>2.5</v>
      </c>
      <c r="AH106" s="216">
        <f t="shared" ref="AH106:AH109" si="248">IF(AE106="A",4.2,IF(AE106="B",2.5,IF(AE106="C",2,1)))</f>
        <v>2.5</v>
      </c>
      <c r="AI106" s="210">
        <f t="shared" si="209"/>
        <v>2.5</v>
      </c>
      <c r="AJ106" s="256">
        <f>'2024 Расклад'!BD99</f>
        <v>4.4456521739130439</v>
      </c>
      <c r="AK106" s="144">
        <f t="shared" si="210"/>
        <v>4.04</v>
      </c>
      <c r="AL106" s="60" t="str">
        <f t="shared" si="202"/>
        <v>B</v>
      </c>
      <c r="AM106" s="518">
        <f>'2024 Расклад'!BL99</f>
        <v>69.599999999999994</v>
      </c>
      <c r="AN106" s="145">
        <f t="shared" si="211"/>
        <v>57.16</v>
      </c>
      <c r="AO106" s="59" t="str">
        <f t="shared" si="219"/>
        <v>A</v>
      </c>
      <c r="AP106" s="519">
        <f>'2024 Расклад'!BT99</f>
        <v>70.900000000000006</v>
      </c>
      <c r="AQ106" s="260">
        <f t="shared" si="212"/>
        <v>62.01</v>
      </c>
      <c r="AR106" s="60" t="str">
        <f t="shared" si="228"/>
        <v>B</v>
      </c>
      <c r="AS106" s="91" t="str">
        <f t="shared" si="213"/>
        <v>B</v>
      </c>
      <c r="AT106" s="86">
        <f t="shared" si="190"/>
        <v>2.5</v>
      </c>
      <c r="AU106" s="86">
        <f t="shared" si="191"/>
        <v>4.2</v>
      </c>
      <c r="AV106" s="86">
        <f t="shared" si="192"/>
        <v>2.5</v>
      </c>
      <c r="AW106" s="849">
        <f t="shared" si="193"/>
        <v>3.0666666666666664</v>
      </c>
      <c r="AX106" s="91" t="str">
        <f t="shared" si="182"/>
        <v>B</v>
      </c>
      <c r="AY106" s="318">
        <f t="shared" si="183"/>
        <v>2</v>
      </c>
      <c r="AZ106" s="316">
        <f t="shared" si="214"/>
        <v>2.5</v>
      </c>
      <c r="BA106" s="316">
        <f t="shared" si="194"/>
        <v>2.5</v>
      </c>
      <c r="BB106" s="317">
        <f t="shared" si="184"/>
        <v>2.3333333333333335</v>
      </c>
    </row>
    <row r="107" spans="1:54" x14ac:dyDescent="0.25">
      <c r="A107" s="30">
        <v>22</v>
      </c>
      <c r="B107" s="47">
        <v>61450</v>
      </c>
      <c r="C107" s="26" t="s">
        <v>169</v>
      </c>
      <c r="D107" s="55">
        <f>'2024 Расклад'!J100</f>
        <v>4.1124999999999998</v>
      </c>
      <c r="E107" s="58">
        <f t="shared" si="215"/>
        <v>4.13</v>
      </c>
      <c r="F107" s="172" t="str">
        <f t="shared" si="238"/>
        <v>B</v>
      </c>
      <c r="G107" s="166">
        <f>'2024 Расклад'!P100</f>
        <v>4.0000999999999998</v>
      </c>
      <c r="H107" s="58">
        <f t="shared" si="246"/>
        <v>3.79</v>
      </c>
      <c r="I107" s="59" t="str">
        <f t="shared" si="239"/>
        <v>B</v>
      </c>
      <c r="J107" s="55">
        <f>'2024 Расклад'!V100</f>
        <v>4.3242999999999991</v>
      </c>
      <c r="K107" s="58">
        <f t="shared" si="247"/>
        <v>4.13</v>
      </c>
      <c r="L107" s="60" t="str">
        <f t="shared" si="240"/>
        <v>B</v>
      </c>
      <c r="M107" s="289">
        <f>'2024 Расклад'!AD100</f>
        <v>80.423280423280431</v>
      </c>
      <c r="N107" s="53">
        <f t="shared" si="241"/>
        <v>78.14</v>
      </c>
      <c r="O107" s="59" t="str">
        <f t="shared" si="203"/>
        <v>C</v>
      </c>
      <c r="P107" s="290">
        <f>'2024 Расклад'!AL100</f>
        <v>91.758241758241752</v>
      </c>
      <c r="Q107" s="294">
        <f t="shared" si="242"/>
        <v>96.07</v>
      </c>
      <c r="R107" s="60" t="str">
        <f t="shared" si="204"/>
        <v>B</v>
      </c>
      <c r="S107" s="304" t="str">
        <f t="shared" si="185"/>
        <v>C</v>
      </c>
      <c r="T107" s="66">
        <f t="shared" si="186"/>
        <v>2.5</v>
      </c>
      <c r="U107" s="66">
        <f t="shared" si="187"/>
        <v>2.5</v>
      </c>
      <c r="V107" s="66">
        <f t="shared" si="188"/>
        <v>2.5</v>
      </c>
      <c r="W107" s="66">
        <f t="shared" si="205"/>
        <v>2</v>
      </c>
      <c r="X107" s="66">
        <f t="shared" si="206"/>
        <v>2.5</v>
      </c>
      <c r="Y107" s="79">
        <f t="shared" si="189"/>
        <v>2.4</v>
      </c>
      <c r="Z107" s="82">
        <f>'2024 Расклад'!AR100</f>
        <v>4.0299401197604787</v>
      </c>
      <c r="AA107" s="54">
        <f t="shared" si="243"/>
        <v>3.85</v>
      </c>
      <c r="AB107" s="60" t="str">
        <f t="shared" si="207"/>
        <v>B</v>
      </c>
      <c r="AC107" s="183">
        <f>'2024 Расклад'!AX100</f>
        <v>3.7771084337349397</v>
      </c>
      <c r="AD107" s="54">
        <f t="shared" si="244"/>
        <v>3.76</v>
      </c>
      <c r="AE107" s="59" t="str">
        <f t="shared" ref="AE107:AE109" si="249">IF(AC107&gt;=$AC$128,"A",IF(AC107&gt;=$AC$129,"B",IF(AC107&gt;=$AC$130,"C","D")))</f>
        <v>B</v>
      </c>
      <c r="AF107" s="198" t="str">
        <f t="shared" si="208"/>
        <v>B</v>
      </c>
      <c r="AG107" s="204">
        <f t="shared" si="234"/>
        <v>2.5</v>
      </c>
      <c r="AH107" s="216">
        <f t="shared" si="248"/>
        <v>2.5</v>
      </c>
      <c r="AI107" s="210">
        <f t="shared" si="209"/>
        <v>2.5</v>
      </c>
      <c r="AJ107" s="256">
        <f>'2024 Расклад'!BD100</f>
        <v>4.0588235294117645</v>
      </c>
      <c r="AK107" s="144">
        <f t="shared" si="210"/>
        <v>4.04</v>
      </c>
      <c r="AL107" s="60" t="str">
        <f t="shared" si="202"/>
        <v>B</v>
      </c>
      <c r="AM107" s="518">
        <f>'2024 Расклад'!BL100</f>
        <v>66</v>
      </c>
      <c r="AN107" s="145">
        <f t="shared" si="211"/>
        <v>57.16</v>
      </c>
      <c r="AO107" s="59" t="str">
        <f t="shared" si="219"/>
        <v>B</v>
      </c>
      <c r="AP107" s="520">
        <f>'2024 Расклад'!BT100</f>
        <v>65</v>
      </c>
      <c r="AQ107" s="260">
        <f t="shared" si="212"/>
        <v>62.01</v>
      </c>
      <c r="AR107" s="60" t="str">
        <f t="shared" si="228"/>
        <v>B</v>
      </c>
      <c r="AS107" s="91" t="str">
        <f t="shared" si="213"/>
        <v>B</v>
      </c>
      <c r="AT107" s="86">
        <f t="shared" si="190"/>
        <v>2.5</v>
      </c>
      <c r="AU107" s="86">
        <f t="shared" si="191"/>
        <v>2.5</v>
      </c>
      <c r="AV107" s="86">
        <f t="shared" si="192"/>
        <v>2.5</v>
      </c>
      <c r="AW107" s="849">
        <f t="shared" si="193"/>
        <v>2.5</v>
      </c>
      <c r="AX107" s="91" t="str">
        <f t="shared" si="182"/>
        <v>B</v>
      </c>
      <c r="AY107" s="318">
        <f t="shared" si="183"/>
        <v>2</v>
      </c>
      <c r="AZ107" s="316">
        <f t="shared" si="214"/>
        <v>2.5</v>
      </c>
      <c r="BA107" s="316">
        <f t="shared" si="194"/>
        <v>2.5</v>
      </c>
      <c r="BB107" s="317">
        <f t="shared" si="184"/>
        <v>2.3333333333333335</v>
      </c>
    </row>
    <row r="108" spans="1:54" x14ac:dyDescent="0.25">
      <c r="A108" s="30">
        <v>23</v>
      </c>
      <c r="B108" s="47">
        <v>61470</v>
      </c>
      <c r="C108" s="26" t="s">
        <v>235</v>
      </c>
      <c r="D108" s="55">
        <f>'2024 Расклад'!J101</f>
        <v>4.2949000000000002</v>
      </c>
      <c r="E108" s="58">
        <f t="shared" si="215"/>
        <v>4.13</v>
      </c>
      <c r="F108" s="172" t="str">
        <f t="shared" si="238"/>
        <v>B</v>
      </c>
      <c r="G108" s="166">
        <f>'2024 Расклад'!P101</f>
        <v>3.7059000000000002</v>
      </c>
      <c r="H108" s="58">
        <f t="shared" si="246"/>
        <v>3.79</v>
      </c>
      <c r="I108" s="59" t="str">
        <f t="shared" si="239"/>
        <v>C</v>
      </c>
      <c r="J108" s="55">
        <f>'2024 Расклад'!V101</f>
        <v>4.2028999999999996</v>
      </c>
      <c r="K108" s="58">
        <f t="shared" si="247"/>
        <v>4.13</v>
      </c>
      <c r="L108" s="60" t="str">
        <f t="shared" si="240"/>
        <v>B</v>
      </c>
      <c r="M108" s="289">
        <f>'2024 Расклад'!AD101</f>
        <v>59.25925925925926</v>
      </c>
      <c r="N108" s="53">
        <f t="shared" si="241"/>
        <v>78.14</v>
      </c>
      <c r="O108" s="59" t="str">
        <f t="shared" si="203"/>
        <v>D</v>
      </c>
      <c r="P108" s="290">
        <f>'2024 Расклад'!AL101</f>
        <v>96.268656716417908</v>
      </c>
      <c r="Q108" s="294">
        <f t="shared" si="242"/>
        <v>96.07</v>
      </c>
      <c r="R108" s="60" t="str">
        <f t="shared" si="204"/>
        <v>B</v>
      </c>
      <c r="S108" s="304" t="str">
        <f t="shared" si="185"/>
        <v>C</v>
      </c>
      <c r="T108" s="66">
        <f t="shared" si="186"/>
        <v>2.5</v>
      </c>
      <c r="U108" s="66">
        <f t="shared" si="187"/>
        <v>2</v>
      </c>
      <c r="V108" s="66">
        <f t="shared" si="188"/>
        <v>2.5</v>
      </c>
      <c r="W108" s="66">
        <f t="shared" si="205"/>
        <v>1</v>
      </c>
      <c r="X108" s="66">
        <f t="shared" si="206"/>
        <v>2.5</v>
      </c>
      <c r="Y108" s="79">
        <f t="shared" si="189"/>
        <v>2.1</v>
      </c>
      <c r="Z108" s="82">
        <f>'2024 Расклад'!AR101</f>
        <v>3.8549618320610688</v>
      </c>
      <c r="AA108" s="54">
        <f t="shared" si="243"/>
        <v>3.85</v>
      </c>
      <c r="AB108" s="60" t="str">
        <f t="shared" si="207"/>
        <v>B</v>
      </c>
      <c r="AC108" s="183">
        <f>'2024 Расклад'!AX101</f>
        <v>3.7328244274809159</v>
      </c>
      <c r="AD108" s="54">
        <f t="shared" si="244"/>
        <v>3.76</v>
      </c>
      <c r="AE108" s="59" t="str">
        <f t="shared" si="249"/>
        <v>B</v>
      </c>
      <c r="AF108" s="198" t="str">
        <f t="shared" si="208"/>
        <v>B</v>
      </c>
      <c r="AG108" s="204">
        <f t="shared" si="234"/>
        <v>2.5</v>
      </c>
      <c r="AH108" s="216">
        <f t="shared" si="248"/>
        <v>2.5</v>
      </c>
      <c r="AI108" s="210">
        <f t="shared" si="209"/>
        <v>2.5</v>
      </c>
      <c r="AJ108" s="256">
        <f>'2024 Расклад'!BD101</f>
        <v>3.6296296296296298</v>
      </c>
      <c r="AK108" s="144">
        <f t="shared" si="210"/>
        <v>4.04</v>
      </c>
      <c r="AL108" s="60" t="str">
        <f t="shared" si="202"/>
        <v>C</v>
      </c>
      <c r="AM108" s="518">
        <f>'2024 Расклад'!BL101</f>
        <v>44</v>
      </c>
      <c r="AN108" s="145">
        <f t="shared" si="211"/>
        <v>57.16</v>
      </c>
      <c r="AO108" s="59" t="str">
        <f t="shared" si="219"/>
        <v>C</v>
      </c>
      <c r="AP108" s="522">
        <f>'2024 Расклад'!BT101</f>
        <v>51</v>
      </c>
      <c r="AQ108" s="260">
        <f t="shared" si="212"/>
        <v>62.01</v>
      </c>
      <c r="AR108" s="60" t="str">
        <f t="shared" si="228"/>
        <v>C</v>
      </c>
      <c r="AS108" s="91" t="str">
        <f t="shared" si="213"/>
        <v>C</v>
      </c>
      <c r="AT108" s="86">
        <f t="shared" si="190"/>
        <v>2</v>
      </c>
      <c r="AU108" s="86">
        <f t="shared" si="191"/>
        <v>2</v>
      </c>
      <c r="AV108" s="86">
        <f t="shared" si="192"/>
        <v>2</v>
      </c>
      <c r="AW108" s="849">
        <f t="shared" si="193"/>
        <v>2</v>
      </c>
      <c r="AX108" s="91" t="str">
        <f t="shared" si="182"/>
        <v>C</v>
      </c>
      <c r="AY108" s="318">
        <f t="shared" si="183"/>
        <v>2</v>
      </c>
      <c r="AZ108" s="316">
        <f t="shared" si="214"/>
        <v>2.5</v>
      </c>
      <c r="BA108" s="316">
        <f t="shared" si="194"/>
        <v>2</v>
      </c>
      <c r="BB108" s="317">
        <f t="shared" si="184"/>
        <v>2.1666666666666665</v>
      </c>
    </row>
    <row r="109" spans="1:54" x14ac:dyDescent="0.25">
      <c r="A109" s="30">
        <v>24</v>
      </c>
      <c r="B109" s="47">
        <v>61490</v>
      </c>
      <c r="C109" s="26" t="s">
        <v>168</v>
      </c>
      <c r="D109" s="55">
        <f>'2024 Расклад'!J102</f>
        <v>4.3266</v>
      </c>
      <c r="E109" s="58">
        <f t="shared" si="215"/>
        <v>4.13</v>
      </c>
      <c r="F109" s="172" t="str">
        <f t="shared" si="238"/>
        <v>B</v>
      </c>
      <c r="G109" s="166">
        <f>'2024 Расклад'!P102</f>
        <v>3.7234000000000003</v>
      </c>
      <c r="H109" s="58">
        <f t="shared" si="246"/>
        <v>3.79</v>
      </c>
      <c r="I109" s="59" t="str">
        <f t="shared" si="239"/>
        <v>C</v>
      </c>
      <c r="J109" s="55">
        <f>'2024 Расклад'!V102</f>
        <v>4.0937999999999999</v>
      </c>
      <c r="K109" s="58">
        <f t="shared" si="247"/>
        <v>4.13</v>
      </c>
      <c r="L109" s="60" t="str">
        <f t="shared" si="240"/>
        <v>C</v>
      </c>
      <c r="M109" s="289">
        <f>'2024 Расклад'!AD102</f>
        <v>65.591397849462368</v>
      </c>
      <c r="N109" s="53">
        <f t="shared" si="241"/>
        <v>78.14</v>
      </c>
      <c r="O109" s="59" t="str">
        <f t="shared" si="203"/>
        <v>D</v>
      </c>
      <c r="P109" s="290">
        <f>'2024 Расклад'!AL102</f>
        <v>95.454545454545453</v>
      </c>
      <c r="Q109" s="294">
        <f t="shared" si="242"/>
        <v>96.07</v>
      </c>
      <c r="R109" s="60" t="str">
        <f t="shared" si="204"/>
        <v>B</v>
      </c>
      <c r="S109" s="304" t="str">
        <f t="shared" si="185"/>
        <v>C</v>
      </c>
      <c r="T109" s="66">
        <f t="shared" si="186"/>
        <v>2.5</v>
      </c>
      <c r="U109" s="66">
        <f t="shared" si="187"/>
        <v>2</v>
      </c>
      <c r="V109" s="66">
        <f t="shared" si="188"/>
        <v>2</v>
      </c>
      <c r="W109" s="66">
        <f t="shared" si="205"/>
        <v>1</v>
      </c>
      <c r="X109" s="66">
        <f t="shared" si="206"/>
        <v>2.5</v>
      </c>
      <c r="Y109" s="79">
        <f t="shared" si="189"/>
        <v>2</v>
      </c>
      <c r="Z109" s="82">
        <f>'2024 Расклад'!AR102</f>
        <v>3.959016393442623</v>
      </c>
      <c r="AA109" s="54">
        <f t="shared" si="243"/>
        <v>3.85</v>
      </c>
      <c r="AB109" s="60" t="str">
        <f t="shared" si="207"/>
        <v>B</v>
      </c>
      <c r="AC109" s="183">
        <f>'2024 Расклад'!AX102</f>
        <v>3.9385245901639343</v>
      </c>
      <c r="AD109" s="54">
        <f t="shared" si="244"/>
        <v>3.76</v>
      </c>
      <c r="AE109" s="59" t="str">
        <f t="shared" si="249"/>
        <v>B</v>
      </c>
      <c r="AF109" s="198" t="str">
        <f t="shared" si="208"/>
        <v>B</v>
      </c>
      <c r="AG109" s="204">
        <f t="shared" si="234"/>
        <v>2.5</v>
      </c>
      <c r="AH109" s="216">
        <f t="shared" si="248"/>
        <v>2.5</v>
      </c>
      <c r="AI109" s="210">
        <f t="shared" si="209"/>
        <v>2.5</v>
      </c>
      <c r="AJ109" s="256">
        <f>'2024 Расклад'!BD102</f>
        <v>4.1803278688524594</v>
      </c>
      <c r="AK109" s="144">
        <f t="shared" si="210"/>
        <v>4.04</v>
      </c>
      <c r="AL109" s="60" t="str">
        <f t="shared" si="202"/>
        <v>B</v>
      </c>
      <c r="AM109" s="516">
        <f>'2024 Расклад'!BL102</f>
        <v>58</v>
      </c>
      <c r="AN109" s="145">
        <f t="shared" si="211"/>
        <v>57.16</v>
      </c>
      <c r="AO109" s="59" t="str">
        <f t="shared" si="219"/>
        <v>B</v>
      </c>
      <c r="AP109" s="522">
        <f>'2024 Расклад'!BT102</f>
        <v>60.9</v>
      </c>
      <c r="AQ109" s="260">
        <f t="shared" si="212"/>
        <v>62.01</v>
      </c>
      <c r="AR109" s="60" t="str">
        <f t="shared" si="228"/>
        <v>B</v>
      </c>
      <c r="AS109" s="91" t="str">
        <f t="shared" si="213"/>
        <v>B</v>
      </c>
      <c r="AT109" s="86">
        <f t="shared" si="190"/>
        <v>2.5</v>
      </c>
      <c r="AU109" s="86">
        <f t="shared" si="191"/>
        <v>2.5</v>
      </c>
      <c r="AV109" s="86">
        <f t="shared" si="192"/>
        <v>2.5</v>
      </c>
      <c r="AW109" s="849">
        <f t="shared" si="193"/>
        <v>2.5</v>
      </c>
      <c r="AX109" s="91" t="str">
        <f t="shared" si="182"/>
        <v>B</v>
      </c>
      <c r="AY109" s="318">
        <f t="shared" si="183"/>
        <v>2</v>
      </c>
      <c r="AZ109" s="316">
        <f t="shared" si="214"/>
        <v>2.5</v>
      </c>
      <c r="BA109" s="316">
        <f t="shared" si="194"/>
        <v>2.5</v>
      </c>
      <c r="BB109" s="317">
        <f t="shared" si="184"/>
        <v>2.3333333333333335</v>
      </c>
    </row>
    <row r="110" spans="1:54" x14ac:dyDescent="0.25">
      <c r="A110" s="30">
        <v>25</v>
      </c>
      <c r="B110" s="47">
        <v>61500</v>
      </c>
      <c r="C110" s="26" t="s">
        <v>167</v>
      </c>
      <c r="D110" s="55">
        <f>'2024 Расклад'!J103</f>
        <v>4.2254999999999994</v>
      </c>
      <c r="E110" s="58">
        <f t="shared" si="215"/>
        <v>4.13</v>
      </c>
      <c r="F110" s="172" t="str">
        <f t="shared" si="238"/>
        <v>B</v>
      </c>
      <c r="G110" s="166">
        <f>'2024 Расклад'!P103</f>
        <v>3.9076</v>
      </c>
      <c r="H110" s="58">
        <f t="shared" si="246"/>
        <v>3.79</v>
      </c>
      <c r="I110" s="59" t="str">
        <f t="shared" si="239"/>
        <v>B</v>
      </c>
      <c r="J110" s="55">
        <f>'2024 Расклад'!V103</f>
        <v>4.3562000000000003</v>
      </c>
      <c r="K110" s="58">
        <f t="shared" si="247"/>
        <v>4.13</v>
      </c>
      <c r="L110" s="60" t="str">
        <f t="shared" si="240"/>
        <v>B</v>
      </c>
      <c r="M110" s="289">
        <f>'2024 Расклад'!AD103</f>
        <v>80.134680134680139</v>
      </c>
      <c r="N110" s="53">
        <f t="shared" si="241"/>
        <v>78.14</v>
      </c>
      <c r="O110" s="59" t="str">
        <f t="shared" si="203"/>
        <v>C</v>
      </c>
      <c r="P110" s="290">
        <f>'2024 Расклад'!AL103</f>
        <v>95.053003533568898</v>
      </c>
      <c r="Q110" s="294">
        <f t="shared" si="242"/>
        <v>96.07</v>
      </c>
      <c r="R110" s="60" t="str">
        <f t="shared" si="204"/>
        <v>B</v>
      </c>
      <c r="S110" s="304" t="str">
        <f t="shared" si="185"/>
        <v>C</v>
      </c>
      <c r="T110" s="66">
        <f t="shared" si="186"/>
        <v>2.5</v>
      </c>
      <c r="U110" s="66">
        <f t="shared" si="187"/>
        <v>2.5</v>
      </c>
      <c r="V110" s="66">
        <f t="shared" si="188"/>
        <v>2.5</v>
      </c>
      <c r="W110" s="66">
        <f t="shared" si="205"/>
        <v>2</v>
      </c>
      <c r="X110" s="66">
        <f t="shared" si="206"/>
        <v>2.5</v>
      </c>
      <c r="Y110" s="79">
        <f t="shared" si="189"/>
        <v>2.4</v>
      </c>
      <c r="Z110" s="82">
        <f>'2024 Расклад'!AR103</f>
        <v>4.036290322580645</v>
      </c>
      <c r="AA110" s="54">
        <f t="shared" si="243"/>
        <v>3.85</v>
      </c>
      <c r="AB110" s="60" t="str">
        <f t="shared" si="207"/>
        <v>B</v>
      </c>
      <c r="AC110" s="183">
        <f>'2024 Расклад'!AX103</f>
        <v>3.8987854251012144</v>
      </c>
      <c r="AD110" s="54">
        <f t="shared" si="244"/>
        <v>3.76</v>
      </c>
      <c r="AE110" s="59" t="str">
        <f t="shared" ref="AE110:AE121" si="250">IF(AC110&gt;=$AC$128,"A",IF(AC110&gt;=$AC$129,"B",IF(AC110&gt;=$AC$130,"C","D")))</f>
        <v>B</v>
      </c>
      <c r="AF110" s="198" t="str">
        <f t="shared" si="208"/>
        <v>B</v>
      </c>
      <c r="AG110" s="204">
        <f t="shared" si="234"/>
        <v>2.5</v>
      </c>
      <c r="AH110" s="216">
        <f t="shared" ref="AH110:AH121" si="251">IF(AE110="A",4.2,IF(AE110="B",2.5,IF(AE110="C",2,1)))</f>
        <v>2.5</v>
      </c>
      <c r="AI110" s="210">
        <f t="shared" si="209"/>
        <v>2.5</v>
      </c>
      <c r="AJ110" s="256">
        <f>'2024 Расклад'!BD103</f>
        <v>3.9058823529411764</v>
      </c>
      <c r="AK110" s="144">
        <f t="shared" si="210"/>
        <v>4.04</v>
      </c>
      <c r="AL110" s="60" t="str">
        <f t="shared" si="202"/>
        <v>C</v>
      </c>
      <c r="AM110" s="518">
        <f>'2024 Расклад'!BL103</f>
        <v>58.8</v>
      </c>
      <c r="AN110" s="145">
        <f t="shared" si="211"/>
        <v>57.16</v>
      </c>
      <c r="AO110" s="59" t="str">
        <f t="shared" si="219"/>
        <v>B</v>
      </c>
      <c r="AP110" s="519">
        <f>'2024 Расклад'!BT103</f>
        <v>60.9</v>
      </c>
      <c r="AQ110" s="260">
        <f t="shared" si="212"/>
        <v>62.01</v>
      </c>
      <c r="AR110" s="60" t="str">
        <f t="shared" si="228"/>
        <v>B</v>
      </c>
      <c r="AS110" s="91" t="str">
        <f t="shared" si="213"/>
        <v>C</v>
      </c>
      <c r="AT110" s="86">
        <f t="shared" si="190"/>
        <v>2</v>
      </c>
      <c r="AU110" s="86">
        <f t="shared" si="191"/>
        <v>2.5</v>
      </c>
      <c r="AV110" s="86">
        <f t="shared" si="192"/>
        <v>2.5</v>
      </c>
      <c r="AW110" s="849">
        <f t="shared" si="193"/>
        <v>2.3333333333333335</v>
      </c>
      <c r="AX110" s="91" t="str">
        <f t="shared" si="182"/>
        <v>C</v>
      </c>
      <c r="AY110" s="318">
        <f t="shared" si="183"/>
        <v>2</v>
      </c>
      <c r="AZ110" s="316">
        <f t="shared" si="214"/>
        <v>2.5</v>
      </c>
      <c r="BA110" s="316">
        <f t="shared" si="194"/>
        <v>2</v>
      </c>
      <c r="BB110" s="317">
        <f t="shared" si="184"/>
        <v>2.1666666666666665</v>
      </c>
    </row>
    <row r="111" spans="1:54" x14ac:dyDescent="0.25">
      <c r="A111" s="30">
        <v>26</v>
      </c>
      <c r="B111" s="47">
        <v>61510</v>
      </c>
      <c r="C111" s="26" t="s">
        <v>52</v>
      </c>
      <c r="D111" s="55">
        <f>'2024 Расклад'!J104</f>
        <v>4.2866999999999997</v>
      </c>
      <c r="E111" s="58">
        <f t="shared" si="215"/>
        <v>4.13</v>
      </c>
      <c r="F111" s="172" t="str">
        <f t="shared" si="238"/>
        <v>B</v>
      </c>
      <c r="G111" s="166">
        <f>'2024 Расклад'!P104</f>
        <v>3.7763</v>
      </c>
      <c r="H111" s="58">
        <f t="shared" si="246"/>
        <v>3.79</v>
      </c>
      <c r="I111" s="59" t="str">
        <f t="shared" si="239"/>
        <v>B</v>
      </c>
      <c r="J111" s="55">
        <f>'2024 Расклад'!V104</f>
        <v>4.1783000000000001</v>
      </c>
      <c r="K111" s="58">
        <f t="shared" si="247"/>
        <v>4.13</v>
      </c>
      <c r="L111" s="60" t="str">
        <f t="shared" si="240"/>
        <v>B</v>
      </c>
      <c r="M111" s="289">
        <f>'2024 Расклад'!AD104</f>
        <v>68.862275449101787</v>
      </c>
      <c r="N111" s="53">
        <f t="shared" si="241"/>
        <v>78.14</v>
      </c>
      <c r="O111" s="59" t="str">
        <f t="shared" si="203"/>
        <v>D</v>
      </c>
      <c r="P111" s="290">
        <f>'2024 Расклад'!AL104</f>
        <v>98.013245033112582</v>
      </c>
      <c r="Q111" s="294">
        <f t="shared" si="242"/>
        <v>96.07</v>
      </c>
      <c r="R111" s="60" t="str">
        <f t="shared" si="204"/>
        <v>B</v>
      </c>
      <c r="S111" s="304" t="str">
        <f t="shared" si="185"/>
        <v>C</v>
      </c>
      <c r="T111" s="66">
        <f t="shared" si="186"/>
        <v>2.5</v>
      </c>
      <c r="U111" s="66">
        <f t="shared" si="187"/>
        <v>2.5</v>
      </c>
      <c r="V111" s="66">
        <f t="shared" si="188"/>
        <v>2.5</v>
      </c>
      <c r="W111" s="66">
        <f t="shared" si="205"/>
        <v>1</v>
      </c>
      <c r="X111" s="66">
        <f t="shared" si="206"/>
        <v>2.5</v>
      </c>
      <c r="Y111" s="79">
        <f t="shared" si="189"/>
        <v>2.2000000000000002</v>
      </c>
      <c r="Z111" s="82">
        <f>'2024 Расклад'!AR104</f>
        <v>4.2129032258064516</v>
      </c>
      <c r="AA111" s="54">
        <f t="shared" si="243"/>
        <v>3.85</v>
      </c>
      <c r="AB111" s="60" t="str">
        <f t="shared" si="207"/>
        <v>B</v>
      </c>
      <c r="AC111" s="183">
        <f>'2024 Расклад'!AX104</f>
        <v>4.1038961038961039</v>
      </c>
      <c r="AD111" s="54">
        <f t="shared" si="244"/>
        <v>3.76</v>
      </c>
      <c r="AE111" s="59" t="str">
        <f t="shared" si="250"/>
        <v>B</v>
      </c>
      <c r="AF111" s="198" t="str">
        <f t="shared" si="208"/>
        <v>B</v>
      </c>
      <c r="AG111" s="204">
        <f t="shared" si="234"/>
        <v>2.5</v>
      </c>
      <c r="AH111" s="216">
        <f t="shared" si="251"/>
        <v>2.5</v>
      </c>
      <c r="AI111" s="210">
        <f t="shared" si="209"/>
        <v>2.5</v>
      </c>
      <c r="AJ111" s="256">
        <f>'2024 Расклад'!BD104</f>
        <v>4.2405063291139244</v>
      </c>
      <c r="AK111" s="144">
        <f t="shared" si="210"/>
        <v>4.04</v>
      </c>
      <c r="AL111" s="60" t="str">
        <f t="shared" si="202"/>
        <v>B</v>
      </c>
      <c r="AM111" s="518">
        <f>'2024 Расклад'!BL104</f>
        <v>59</v>
      </c>
      <c r="AN111" s="145">
        <f t="shared" si="211"/>
        <v>57.16</v>
      </c>
      <c r="AO111" s="59" t="str">
        <f t="shared" si="219"/>
        <v>B</v>
      </c>
      <c r="AP111" s="519">
        <f>'2024 Расклад'!BT104</f>
        <v>65</v>
      </c>
      <c r="AQ111" s="260">
        <f t="shared" si="212"/>
        <v>62.01</v>
      </c>
      <c r="AR111" s="60" t="str">
        <f t="shared" si="228"/>
        <v>B</v>
      </c>
      <c r="AS111" s="91" t="str">
        <f t="shared" si="213"/>
        <v>B</v>
      </c>
      <c r="AT111" s="86">
        <f t="shared" si="190"/>
        <v>2.5</v>
      </c>
      <c r="AU111" s="86">
        <f t="shared" si="191"/>
        <v>2.5</v>
      </c>
      <c r="AV111" s="86">
        <f t="shared" si="192"/>
        <v>2.5</v>
      </c>
      <c r="AW111" s="849">
        <f t="shared" si="193"/>
        <v>2.5</v>
      </c>
      <c r="AX111" s="91" t="str">
        <f t="shared" si="182"/>
        <v>B</v>
      </c>
      <c r="AY111" s="318">
        <f t="shared" si="183"/>
        <v>2</v>
      </c>
      <c r="AZ111" s="316">
        <f t="shared" si="214"/>
        <v>2.5</v>
      </c>
      <c r="BA111" s="316">
        <f t="shared" si="194"/>
        <v>2.5</v>
      </c>
      <c r="BB111" s="317">
        <f t="shared" si="184"/>
        <v>2.3333333333333335</v>
      </c>
    </row>
    <row r="112" spans="1:54" x14ac:dyDescent="0.25">
      <c r="A112" s="30">
        <v>27</v>
      </c>
      <c r="B112" s="47">
        <v>61520</v>
      </c>
      <c r="C112" s="26" t="s">
        <v>219</v>
      </c>
      <c r="D112" s="55">
        <f>'2024 Расклад'!J105</f>
        <v>4.2881999999999998</v>
      </c>
      <c r="E112" s="58">
        <f t="shared" si="215"/>
        <v>4.13</v>
      </c>
      <c r="F112" s="172" t="str">
        <f t="shared" si="238"/>
        <v>B</v>
      </c>
      <c r="G112" s="166">
        <f>'2024 Расклад'!P105</f>
        <v>4.01</v>
      </c>
      <c r="H112" s="58">
        <f t="shared" si="246"/>
        <v>3.79</v>
      </c>
      <c r="I112" s="59" t="str">
        <f t="shared" si="239"/>
        <v>B</v>
      </c>
      <c r="J112" s="55">
        <f>'2024 Расклад'!V105</f>
        <v>4.3563999999999998</v>
      </c>
      <c r="K112" s="58">
        <f t="shared" si="247"/>
        <v>4.13</v>
      </c>
      <c r="L112" s="60" t="str">
        <f t="shared" si="240"/>
        <v>B</v>
      </c>
      <c r="M112" s="289">
        <f>'2024 Расклад'!AD105</f>
        <v>83.5</v>
      </c>
      <c r="N112" s="53">
        <f t="shared" si="241"/>
        <v>78.14</v>
      </c>
      <c r="O112" s="59" t="str">
        <f t="shared" si="203"/>
        <v>C</v>
      </c>
      <c r="P112" s="290">
        <f>'2024 Расклад'!AL105</f>
        <v>97.409326424870471</v>
      </c>
      <c r="Q112" s="294">
        <f t="shared" si="242"/>
        <v>96.07</v>
      </c>
      <c r="R112" s="60" t="str">
        <f t="shared" si="204"/>
        <v>B</v>
      </c>
      <c r="S112" s="304" t="str">
        <f t="shared" si="185"/>
        <v>C</v>
      </c>
      <c r="T112" s="66">
        <f t="shared" si="186"/>
        <v>2.5</v>
      </c>
      <c r="U112" s="66">
        <f t="shared" si="187"/>
        <v>2.5</v>
      </c>
      <c r="V112" s="66">
        <f t="shared" si="188"/>
        <v>2.5</v>
      </c>
      <c r="W112" s="66">
        <f t="shared" si="205"/>
        <v>2</v>
      </c>
      <c r="X112" s="66">
        <f t="shared" si="206"/>
        <v>2.5</v>
      </c>
      <c r="Y112" s="79">
        <f t="shared" si="189"/>
        <v>2.4</v>
      </c>
      <c r="Z112" s="82">
        <f>'2024 Расклад'!AR105</f>
        <v>4.25</v>
      </c>
      <c r="AA112" s="54">
        <f t="shared" si="243"/>
        <v>3.85</v>
      </c>
      <c r="AB112" s="60" t="str">
        <f t="shared" si="207"/>
        <v>B</v>
      </c>
      <c r="AC112" s="183">
        <f>'2024 Расклад'!AX105</f>
        <v>3.9460784313725492</v>
      </c>
      <c r="AD112" s="54">
        <f t="shared" si="244"/>
        <v>3.76</v>
      </c>
      <c r="AE112" s="59" t="str">
        <f t="shared" si="250"/>
        <v>B</v>
      </c>
      <c r="AF112" s="198" t="str">
        <f t="shared" si="208"/>
        <v>B</v>
      </c>
      <c r="AG112" s="204">
        <f t="shared" si="234"/>
        <v>2.5</v>
      </c>
      <c r="AH112" s="216">
        <f t="shared" si="251"/>
        <v>2.5</v>
      </c>
      <c r="AI112" s="210">
        <f t="shared" si="209"/>
        <v>2.5</v>
      </c>
      <c r="AJ112" s="256">
        <f>'2024 Расклад'!BD105</f>
        <v>4.5471698113207548</v>
      </c>
      <c r="AK112" s="144">
        <f t="shared" si="210"/>
        <v>4.04</v>
      </c>
      <c r="AL112" s="60" t="str">
        <f t="shared" si="202"/>
        <v>A</v>
      </c>
      <c r="AM112" s="518">
        <f>'2024 Расклад'!BL105</f>
        <v>73.099999999999994</v>
      </c>
      <c r="AN112" s="145">
        <f t="shared" si="211"/>
        <v>57.16</v>
      </c>
      <c r="AO112" s="59" t="str">
        <f t="shared" si="219"/>
        <v>A</v>
      </c>
      <c r="AP112" s="519">
        <f>'2024 Расклад'!BT105</f>
        <v>68.900000000000006</v>
      </c>
      <c r="AQ112" s="260">
        <f t="shared" si="212"/>
        <v>62.01</v>
      </c>
      <c r="AR112" s="60" t="str">
        <f t="shared" si="228"/>
        <v>B</v>
      </c>
      <c r="AS112" s="91" t="str">
        <f t="shared" si="213"/>
        <v>A</v>
      </c>
      <c r="AT112" s="86">
        <f t="shared" si="190"/>
        <v>4.2</v>
      </c>
      <c r="AU112" s="86">
        <f t="shared" si="191"/>
        <v>4.2</v>
      </c>
      <c r="AV112" s="86">
        <f t="shared" si="192"/>
        <v>2.5</v>
      </c>
      <c r="AW112" s="849">
        <f t="shared" si="193"/>
        <v>3.6333333333333333</v>
      </c>
      <c r="AX112" s="91" t="str">
        <f t="shared" si="182"/>
        <v>B</v>
      </c>
      <c r="AY112" s="318">
        <f t="shared" si="183"/>
        <v>2</v>
      </c>
      <c r="AZ112" s="316">
        <f t="shared" si="214"/>
        <v>2.5</v>
      </c>
      <c r="BA112" s="316">
        <f t="shared" si="194"/>
        <v>4.2</v>
      </c>
      <c r="BB112" s="317">
        <f t="shared" si="184"/>
        <v>2.9</v>
      </c>
    </row>
    <row r="113" spans="1:54" x14ac:dyDescent="0.25">
      <c r="A113" s="30">
        <v>28</v>
      </c>
      <c r="B113" s="46">
        <v>61540</v>
      </c>
      <c r="C113" s="16" t="s">
        <v>220</v>
      </c>
      <c r="D113" s="55">
        <f>'2024 Расклад'!J106</f>
        <v>3.7268999999999992</v>
      </c>
      <c r="E113" s="58">
        <f t="shared" si="215"/>
        <v>4.13</v>
      </c>
      <c r="F113" s="172" t="str">
        <f t="shared" si="238"/>
        <v>C</v>
      </c>
      <c r="G113" s="166">
        <f>'2024 Расклад'!P106</f>
        <v>3.605</v>
      </c>
      <c r="H113" s="58">
        <f t="shared" si="246"/>
        <v>3.79</v>
      </c>
      <c r="I113" s="59" t="str">
        <f t="shared" si="239"/>
        <v>C</v>
      </c>
      <c r="J113" s="55">
        <f>'2024 Расклад'!V106</f>
        <v>3.6614999999999998</v>
      </c>
      <c r="K113" s="58">
        <f t="shared" si="247"/>
        <v>4.13</v>
      </c>
      <c r="L113" s="60" t="str">
        <f t="shared" si="240"/>
        <v>C</v>
      </c>
      <c r="M113" s="289">
        <f>'2024 Расклад'!AD106</f>
        <v>62.755102040816325</v>
      </c>
      <c r="N113" s="53">
        <f t="shared" si="241"/>
        <v>78.14</v>
      </c>
      <c r="O113" s="59" t="str">
        <f t="shared" si="203"/>
        <v>D</v>
      </c>
      <c r="P113" s="290">
        <f>'2024 Расклад'!AL106</f>
        <v>96.354166666666671</v>
      </c>
      <c r="Q113" s="294">
        <f t="shared" si="242"/>
        <v>96.07</v>
      </c>
      <c r="R113" s="60" t="str">
        <f t="shared" si="204"/>
        <v>B</v>
      </c>
      <c r="S113" s="304" t="str">
        <f t="shared" si="185"/>
        <v>C</v>
      </c>
      <c r="T113" s="66">
        <f t="shared" si="186"/>
        <v>2</v>
      </c>
      <c r="U113" s="66">
        <f t="shared" si="187"/>
        <v>2</v>
      </c>
      <c r="V113" s="66">
        <f t="shared" si="188"/>
        <v>2</v>
      </c>
      <c r="W113" s="66">
        <f t="shared" si="205"/>
        <v>1</v>
      </c>
      <c r="X113" s="66">
        <f t="shared" si="206"/>
        <v>2.5</v>
      </c>
      <c r="Y113" s="79">
        <f t="shared" si="189"/>
        <v>1.9</v>
      </c>
      <c r="Z113" s="82">
        <f>'2024 Расклад'!AR106</f>
        <v>4.0074074074074071</v>
      </c>
      <c r="AA113" s="54">
        <f t="shared" si="243"/>
        <v>3.85</v>
      </c>
      <c r="AB113" s="60" t="str">
        <f t="shared" si="207"/>
        <v>B</v>
      </c>
      <c r="AC113" s="183">
        <f>'2024 Расклад'!AX106</f>
        <v>4.0888888888888886</v>
      </c>
      <c r="AD113" s="54">
        <f t="shared" si="244"/>
        <v>3.76</v>
      </c>
      <c r="AE113" s="59" t="str">
        <f t="shared" si="250"/>
        <v>B</v>
      </c>
      <c r="AF113" s="198" t="str">
        <f t="shared" si="208"/>
        <v>B</v>
      </c>
      <c r="AG113" s="204">
        <f t="shared" si="234"/>
        <v>2.5</v>
      </c>
      <c r="AH113" s="216">
        <f t="shared" si="251"/>
        <v>2.5</v>
      </c>
      <c r="AI113" s="210">
        <f t="shared" si="209"/>
        <v>2.5</v>
      </c>
      <c r="AJ113" s="256">
        <f>'2024 Расклад'!BD106</f>
        <v>4.161290322580645</v>
      </c>
      <c r="AK113" s="144">
        <f t="shared" si="210"/>
        <v>4.04</v>
      </c>
      <c r="AL113" s="60" t="str">
        <f t="shared" si="202"/>
        <v>B</v>
      </c>
      <c r="AM113" s="518">
        <f>'2024 Расклад'!BL106</f>
        <v>53.3</v>
      </c>
      <c r="AN113" s="145">
        <f t="shared" si="211"/>
        <v>57.16</v>
      </c>
      <c r="AO113" s="59" t="str">
        <f t="shared" si="219"/>
        <v>B</v>
      </c>
      <c r="AP113" s="519">
        <f>'2024 Расклад'!BT106</f>
        <v>60.1</v>
      </c>
      <c r="AQ113" s="260">
        <f t="shared" si="212"/>
        <v>62.01</v>
      </c>
      <c r="AR113" s="60" t="str">
        <f t="shared" si="228"/>
        <v>B</v>
      </c>
      <c r="AS113" s="91" t="str">
        <f t="shared" si="213"/>
        <v>B</v>
      </c>
      <c r="AT113" s="66">
        <f t="shared" si="190"/>
        <v>2.5</v>
      </c>
      <c r="AU113" s="66">
        <f t="shared" si="191"/>
        <v>2.5</v>
      </c>
      <c r="AV113" s="66">
        <f t="shared" si="192"/>
        <v>2.5</v>
      </c>
      <c r="AW113" s="850">
        <f t="shared" si="193"/>
        <v>2.5</v>
      </c>
      <c r="AX113" s="91" t="str">
        <f t="shared" si="182"/>
        <v>B</v>
      </c>
      <c r="AY113" s="318">
        <f t="shared" si="183"/>
        <v>2</v>
      </c>
      <c r="AZ113" s="316">
        <f t="shared" si="214"/>
        <v>2.5</v>
      </c>
      <c r="BA113" s="316">
        <f t="shared" si="194"/>
        <v>2.5</v>
      </c>
      <c r="BB113" s="317">
        <f t="shared" si="184"/>
        <v>2.3333333333333335</v>
      </c>
    </row>
    <row r="114" spans="1:54" x14ac:dyDescent="0.25">
      <c r="A114" s="32">
        <v>29</v>
      </c>
      <c r="B114" s="47">
        <v>61560</v>
      </c>
      <c r="C114" s="498" t="s">
        <v>221</v>
      </c>
      <c r="D114" s="175">
        <f>'2024 Расклад'!J107</f>
        <v>4.1112000000000002</v>
      </c>
      <c r="E114" s="58">
        <f t="shared" si="215"/>
        <v>4.13</v>
      </c>
      <c r="F114" s="172" t="str">
        <f t="shared" si="238"/>
        <v>B</v>
      </c>
      <c r="G114" s="168">
        <f>'2024 Расклад'!P107</f>
        <v>3.7949999999999999</v>
      </c>
      <c r="H114" s="58">
        <f t="shared" si="246"/>
        <v>3.79</v>
      </c>
      <c r="I114" s="59" t="str">
        <f t="shared" si="239"/>
        <v>B</v>
      </c>
      <c r="J114" s="175">
        <f>'2024 Расклад'!V107</f>
        <v>4.1720000000000006</v>
      </c>
      <c r="K114" s="58">
        <f t="shared" si="247"/>
        <v>4.13</v>
      </c>
      <c r="L114" s="60" t="str">
        <f t="shared" si="240"/>
        <v>B</v>
      </c>
      <c r="M114" s="80">
        <f>'2024 Расклад'!AD107</f>
        <v>65.93673965936739</v>
      </c>
      <c r="N114" s="53">
        <f t="shared" si="241"/>
        <v>78.14</v>
      </c>
      <c r="O114" s="59" t="str">
        <f t="shared" si="203"/>
        <v>D</v>
      </c>
      <c r="P114" s="80">
        <f>'2024 Расклад'!AL107</f>
        <v>97.422680412371136</v>
      </c>
      <c r="Q114" s="294">
        <f t="shared" si="242"/>
        <v>96.07</v>
      </c>
      <c r="R114" s="60" t="str">
        <f t="shared" si="204"/>
        <v>B</v>
      </c>
      <c r="S114" s="499" t="str">
        <f t="shared" ref="S114" si="252">IF(Y114&gt;=3.5,"A",IF(Y114&gt;=2.5,"B",IF(Y114&gt;=1.5,"C","D")))</f>
        <v>C</v>
      </c>
      <c r="T114" s="500">
        <f t="shared" si="186"/>
        <v>2.5</v>
      </c>
      <c r="U114" s="500">
        <f t="shared" si="187"/>
        <v>2.5</v>
      </c>
      <c r="V114" s="500">
        <f t="shared" si="188"/>
        <v>2.5</v>
      </c>
      <c r="W114" s="500">
        <f t="shared" si="205"/>
        <v>1</v>
      </c>
      <c r="X114" s="500">
        <f t="shared" si="206"/>
        <v>2.5</v>
      </c>
      <c r="Y114" s="501">
        <f t="shared" si="189"/>
        <v>2.2000000000000002</v>
      </c>
      <c r="Z114" s="80">
        <f>'2024 Расклад'!AR107</f>
        <v>3.717488789237668</v>
      </c>
      <c r="AA114" s="54">
        <f t="shared" si="243"/>
        <v>3.85</v>
      </c>
      <c r="AB114" s="60" t="str">
        <f>IF(Z114&gt;=$Z$128,"A",IF(Z114&gt;=$Z$129,"B",IF(Z114&gt;=$Z$130,"C","D")))</f>
        <v>C</v>
      </c>
      <c r="AC114" s="181">
        <f>'2024 Расклад'!AX107</f>
        <v>3.6045454545454545</v>
      </c>
      <c r="AD114" s="54">
        <f t="shared" si="244"/>
        <v>3.76</v>
      </c>
      <c r="AE114" s="59" t="str">
        <f>IF(AC114&gt;=$AC$128,"A",IF(AC114&gt;=$AC$129,"B",IF(AC114&gt;=$AC$130,"C","D")))</f>
        <v>C</v>
      </c>
      <c r="AF114" s="199" t="str">
        <f t="shared" si="208"/>
        <v>C</v>
      </c>
      <c r="AG114" s="205">
        <f t="shared" si="234"/>
        <v>2</v>
      </c>
      <c r="AH114" s="217">
        <f>IF(AE114="A",4.2,IF(AE114="B",2.5,IF(AE114="C",2,1)))</f>
        <v>2</v>
      </c>
      <c r="AI114" s="211">
        <f t="shared" si="209"/>
        <v>2</v>
      </c>
      <c r="AJ114" s="254">
        <f>'2024 Расклад'!BD107</f>
        <v>3.9310344827586206</v>
      </c>
      <c r="AK114" s="144">
        <f t="shared" si="210"/>
        <v>4.04</v>
      </c>
      <c r="AL114" s="60" t="str">
        <f t="shared" si="202"/>
        <v>C</v>
      </c>
      <c r="AM114" s="521">
        <f>'2024 Расклад'!BL107</f>
        <v>48</v>
      </c>
      <c r="AN114" s="145">
        <f t="shared" si="211"/>
        <v>57.16</v>
      </c>
      <c r="AO114" s="59" t="str">
        <f t="shared" si="219"/>
        <v>C</v>
      </c>
      <c r="AP114" s="522">
        <f>'2024 Расклад'!BT107</f>
        <v>51</v>
      </c>
      <c r="AQ114" s="260">
        <f t="shared" si="212"/>
        <v>62.01</v>
      </c>
      <c r="AR114" s="60" t="str">
        <f t="shared" si="228"/>
        <v>C</v>
      </c>
      <c r="AS114" s="91" t="str">
        <f t="shared" si="213"/>
        <v>C</v>
      </c>
      <c r="AT114" s="500">
        <f t="shared" ref="AT114:AT115" si="253">IF(AL114="A",4.2,IF(AL114="B",2.5,IF(AL114="C",2,1)))</f>
        <v>2</v>
      </c>
      <c r="AU114" s="500">
        <f t="shared" ref="AU114:AU115" si="254">IF(AO114="A",4.2,IF(AO114="B",2.5,IF(AO114="C",2,1)))</f>
        <v>2</v>
      </c>
      <c r="AV114" s="500">
        <f t="shared" ref="AV114" si="255">IF(AR114="A",4.2,IF(AR114="B",2.5,IF(AR114="C",2,1)))</f>
        <v>2</v>
      </c>
      <c r="AW114" s="851">
        <f t="shared" ref="AW114:AW115" si="256">AVERAGE(AT114:AV114)</f>
        <v>2</v>
      </c>
      <c r="AX114" s="91" t="str">
        <f t="shared" ref="AX114" si="257">IF(BB114&gt;=3.5,"A",IF(BB114&gt;=2.33,"B",IF(BB114&gt;=1.5,"C","D")))</f>
        <v>C</v>
      </c>
      <c r="AY114" s="318">
        <f t="shared" ref="AY114:AY115" si="258">IF(S114="A",4.2,IF(S114="B",2.5,IF(S114="C",2,1)))</f>
        <v>2</v>
      </c>
      <c r="AZ114" s="316">
        <f t="shared" si="214"/>
        <v>2</v>
      </c>
      <c r="BA114" s="316">
        <f t="shared" ref="BA114:BA115" si="259">IF(AS114="A",4.2,IF(AS114="B",2.5,IF(AS114="C",2,1)))</f>
        <v>2</v>
      </c>
      <c r="BB114" s="317">
        <f t="shared" si="184"/>
        <v>2</v>
      </c>
    </row>
    <row r="115" spans="1:54" ht="15.75" thickBot="1" x14ac:dyDescent="0.3">
      <c r="A115" s="503">
        <v>30</v>
      </c>
      <c r="B115" s="47">
        <v>61570</v>
      </c>
      <c r="C115" s="498" t="s">
        <v>222</v>
      </c>
      <c r="D115" s="175">
        <f>'2024 Расклад'!J108</f>
        <v>4.3229000000000006</v>
      </c>
      <c r="E115" s="58">
        <f t="shared" si="215"/>
        <v>4.13</v>
      </c>
      <c r="F115" s="172" t="str">
        <f t="shared" si="238"/>
        <v>B</v>
      </c>
      <c r="G115" s="168">
        <f>'2024 Расклад'!P108</f>
        <v>3.5081000000000002</v>
      </c>
      <c r="H115" s="58">
        <f t="shared" si="246"/>
        <v>3.79</v>
      </c>
      <c r="I115" s="59" t="str">
        <f t="shared" si="239"/>
        <v>C</v>
      </c>
      <c r="J115" s="175">
        <f>'2024 Расклад'!V108</f>
        <v>4.1886999999999999</v>
      </c>
      <c r="K115" s="58">
        <f t="shared" si="247"/>
        <v>4.13</v>
      </c>
      <c r="L115" s="60" t="str">
        <f t="shared" si="240"/>
        <v>B</v>
      </c>
      <c r="M115" s="292">
        <f>'2024 Расклад'!AD108</f>
        <v>69.07630522088354</v>
      </c>
      <c r="N115" s="53">
        <f t="shared" si="241"/>
        <v>78.14</v>
      </c>
      <c r="O115" s="59" t="str">
        <f t="shared" si="203"/>
        <v>D</v>
      </c>
      <c r="P115" s="293">
        <f>'2024 Расклад'!AL108</f>
        <v>92.946058091286304</v>
      </c>
      <c r="Q115" s="294">
        <f t="shared" si="242"/>
        <v>96.07</v>
      </c>
      <c r="R115" s="60" t="str">
        <f t="shared" si="204"/>
        <v>B</v>
      </c>
      <c r="S115" s="499" t="str">
        <f t="shared" ref="S115" si="260">IF(Y115&gt;=3.5,"A",IF(Y115&gt;=2.5,"B",IF(Y115&gt;=1.5,"C","D")))</f>
        <v>C</v>
      </c>
      <c r="T115" s="500">
        <f t="shared" ref="T115" si="261">IF(F115="A",4.2,IF(F115="B",2.5,IF(F115="C",2,1)))</f>
        <v>2.5</v>
      </c>
      <c r="U115" s="500">
        <f t="shared" ref="U115" si="262">IF(I115="A",4.2,IF(I115="B",2.5,IF(I115="C",2,1)))</f>
        <v>2</v>
      </c>
      <c r="V115" s="500">
        <f t="shared" ref="V115" si="263">IF(L115="A",4.2,IF(L115="B",2.5,IF(L115="C",2,1)))</f>
        <v>2.5</v>
      </c>
      <c r="W115" s="500">
        <f t="shared" si="205"/>
        <v>1</v>
      </c>
      <c r="X115" s="500">
        <f t="shared" si="206"/>
        <v>2.5</v>
      </c>
      <c r="Y115" s="501">
        <f t="shared" ref="Y115" si="264">AVERAGE(T115:X115)</f>
        <v>2.1</v>
      </c>
      <c r="Z115" s="80">
        <f>'2024 Расклад'!AR108</f>
        <v>3.8503937007874014</v>
      </c>
      <c r="AA115" s="54">
        <f t="shared" si="243"/>
        <v>3.85</v>
      </c>
      <c r="AB115" s="60" t="str">
        <f t="shared" si="207"/>
        <v>B</v>
      </c>
      <c r="AC115" s="181">
        <f>'2024 Расклад'!AX108+0.008</f>
        <v>3.7245354330708662</v>
      </c>
      <c r="AD115" s="54">
        <f t="shared" si="244"/>
        <v>3.76</v>
      </c>
      <c r="AE115" s="59" t="str">
        <f>IF(AC115&gt;=$AC$128,"A",IF(AC115&gt;=$AC$129,"B",IF(AC115&gt;=$AC$130,"C","D")))</f>
        <v>B</v>
      </c>
      <c r="AF115" s="199" t="str">
        <f t="shared" si="208"/>
        <v>B</v>
      </c>
      <c r="AG115" s="205">
        <f t="shared" si="234"/>
        <v>2.5</v>
      </c>
      <c r="AH115" s="217">
        <f t="shared" si="251"/>
        <v>2.5</v>
      </c>
      <c r="AI115" s="211">
        <f t="shared" si="209"/>
        <v>2.5</v>
      </c>
      <c r="AJ115" s="254">
        <f>'2024 Расклад'!BD108</f>
        <v>4.5526315789473681</v>
      </c>
      <c r="AK115" s="144">
        <f t="shared" si="210"/>
        <v>4.04</v>
      </c>
      <c r="AL115" s="60" t="str">
        <f t="shared" si="202"/>
        <v>A</v>
      </c>
      <c r="AM115" s="287">
        <f>'2024 Расклад'!BL108</f>
        <v>59</v>
      </c>
      <c r="AN115" s="145">
        <f t="shared" si="211"/>
        <v>57.16</v>
      </c>
      <c r="AO115" s="59" t="str">
        <f t="shared" si="219"/>
        <v>B</v>
      </c>
      <c r="AP115" s="502">
        <f>'2024 Расклад'!BT108</f>
        <v>68</v>
      </c>
      <c r="AQ115" s="260">
        <f t="shared" si="212"/>
        <v>62.01</v>
      </c>
      <c r="AR115" s="60" t="str">
        <f t="shared" si="228"/>
        <v>B</v>
      </c>
      <c r="AS115" s="91" t="str">
        <f t="shared" ref="AS115" si="265">IF(AW115&gt;=3.5,"A",IF(AW115&gt;=2.5,"B",IF(AW115&gt;=1.5,"C","D")))</f>
        <v>B</v>
      </c>
      <c r="AT115" s="500">
        <f t="shared" si="253"/>
        <v>4.2</v>
      </c>
      <c r="AU115" s="500">
        <f t="shared" si="254"/>
        <v>2.5</v>
      </c>
      <c r="AV115" s="500">
        <f>IF(AR115="A",4.2,IF(AR115="B",2.5,IF(AR115="C",2,1)))</f>
        <v>2.5</v>
      </c>
      <c r="AW115" s="851">
        <f t="shared" si="256"/>
        <v>3.0666666666666664</v>
      </c>
      <c r="AX115" s="91" t="str">
        <f t="shared" ref="AX115" si="266">IF(BB115&gt;=3.5,"A",IF(BB115&gt;=2.33,"B",IF(BB115&gt;=1.5,"C","D")))</f>
        <v>B</v>
      </c>
      <c r="AY115" s="814">
        <f t="shared" si="258"/>
        <v>2</v>
      </c>
      <c r="AZ115" s="815">
        <f t="shared" si="214"/>
        <v>2.5</v>
      </c>
      <c r="BA115" s="815">
        <f t="shared" si="259"/>
        <v>2.5</v>
      </c>
      <c r="BB115" s="816">
        <f t="shared" si="184"/>
        <v>2.3333333333333335</v>
      </c>
    </row>
    <row r="116" spans="1:54" ht="15.75" thickBot="1" x14ac:dyDescent="0.3">
      <c r="A116" s="39"/>
      <c r="B116" s="45"/>
      <c r="C116" s="38" t="s">
        <v>77</v>
      </c>
      <c r="D116" s="71">
        <f>AVERAGE(D117:D125)</f>
        <v>4.2015666666666664</v>
      </c>
      <c r="E116" s="69">
        <f t="shared" si="215"/>
        <v>4.13</v>
      </c>
      <c r="F116" s="170" t="str">
        <f t="shared" ref="F116:F125" si="267">IF(D116&gt;=$D$128,"A",IF(D116&gt;=$D$129,"B",IF(D116&gt;=$D$130,"C","D")))</f>
        <v>B</v>
      </c>
      <c r="G116" s="165">
        <f>AVERAGE(G117:G125)</f>
        <v>3.9044666666666665</v>
      </c>
      <c r="H116" s="69">
        <f t="shared" si="246"/>
        <v>3.79</v>
      </c>
      <c r="I116" s="67" t="str">
        <f t="shared" ref="I116:I125" si="268">IF(G116&gt;=$G$128,"A",IF(G116&gt;=$G$129,"B",IF(G116&gt;=$G$130,"C","D")))</f>
        <v>B</v>
      </c>
      <c r="J116" s="71">
        <f>AVERAGE(J117:J125)</f>
        <v>4.2697555555555553</v>
      </c>
      <c r="K116" s="69">
        <f t="shared" si="247"/>
        <v>4.13</v>
      </c>
      <c r="L116" s="68" t="str">
        <f t="shared" ref="L116:L125" si="269">IF(J116&gt;=$J$128,"A",IF(J116&gt;=$J$129,"B",IF(J116&gt;=$J$130,"C","D")))</f>
        <v>B</v>
      </c>
      <c r="M116" s="165">
        <f>AVERAGE(M117:M125)</f>
        <v>87.213651503064412</v>
      </c>
      <c r="N116" s="653">
        <f t="shared" si="241"/>
        <v>78.14</v>
      </c>
      <c r="O116" s="67" t="str">
        <f t="shared" si="203"/>
        <v>C</v>
      </c>
      <c r="P116" s="70">
        <f>AVERAGE(P117:P125)</f>
        <v>97.995568478474397</v>
      </c>
      <c r="Q116" s="654">
        <f t="shared" si="242"/>
        <v>96.07</v>
      </c>
      <c r="R116" s="68" t="str">
        <f t="shared" si="204"/>
        <v>B</v>
      </c>
      <c r="S116" s="303" t="str">
        <f t="shared" si="185"/>
        <v>C</v>
      </c>
      <c r="T116" s="88">
        <f t="shared" si="186"/>
        <v>2.5</v>
      </c>
      <c r="U116" s="89">
        <f t="shared" si="187"/>
        <v>2.5</v>
      </c>
      <c r="V116" s="89">
        <f t="shared" si="188"/>
        <v>2.5</v>
      </c>
      <c r="W116" s="89">
        <f t="shared" si="205"/>
        <v>2</v>
      </c>
      <c r="X116" s="89">
        <f t="shared" si="206"/>
        <v>2.5</v>
      </c>
      <c r="Y116" s="179">
        <f t="shared" si="189"/>
        <v>2.4</v>
      </c>
      <c r="Z116" s="70">
        <f>AVERAGE(Z117:Z125)</f>
        <v>3.9052271538084793</v>
      </c>
      <c r="AA116" s="622">
        <f t="shared" si="243"/>
        <v>3.85</v>
      </c>
      <c r="AB116" s="68" t="str">
        <f t="shared" si="207"/>
        <v>B</v>
      </c>
      <c r="AC116" s="165">
        <f>AVERAGE(AC117:AC125)</f>
        <v>3.8606308942005239</v>
      </c>
      <c r="AD116" s="622">
        <f t="shared" si="244"/>
        <v>3.76</v>
      </c>
      <c r="AE116" s="67" t="str">
        <f t="shared" si="250"/>
        <v>B</v>
      </c>
      <c r="AF116" s="197" t="str">
        <f t="shared" si="208"/>
        <v>B</v>
      </c>
      <c r="AG116" s="203">
        <f t="shared" si="234"/>
        <v>2.5</v>
      </c>
      <c r="AH116" s="215">
        <f t="shared" si="251"/>
        <v>2.5</v>
      </c>
      <c r="AI116" s="209">
        <f t="shared" si="209"/>
        <v>2.5</v>
      </c>
      <c r="AJ116" s="84">
        <f>AVERAGE(AJ117:AJ125)</f>
        <v>4.176795489398998</v>
      </c>
      <c r="AK116" s="684">
        <f t="shared" si="210"/>
        <v>4.04</v>
      </c>
      <c r="AL116" s="68" t="str">
        <f t="shared" si="202"/>
        <v>B</v>
      </c>
      <c r="AM116" s="85">
        <f>AVERAGE(AM117:AM125)</f>
        <v>63.147394758293672</v>
      </c>
      <c r="AN116" s="511">
        <f t="shared" si="211"/>
        <v>57.16</v>
      </c>
      <c r="AO116" s="67" t="str">
        <f t="shared" si="219"/>
        <v>B</v>
      </c>
      <c r="AP116" s="84">
        <f>AVERAGE(AP117:AP125)</f>
        <v>65.939995651616584</v>
      </c>
      <c r="AQ116" s="511">
        <f t="shared" si="212"/>
        <v>62.01</v>
      </c>
      <c r="AR116" s="67" t="str">
        <f t="shared" si="228"/>
        <v>B</v>
      </c>
      <c r="AS116" s="136" t="str">
        <f t="shared" si="213"/>
        <v>B</v>
      </c>
      <c r="AT116" s="89">
        <f t="shared" si="190"/>
        <v>2.5</v>
      </c>
      <c r="AU116" s="89">
        <f t="shared" si="191"/>
        <v>2.5</v>
      </c>
      <c r="AV116" s="89">
        <f t="shared" si="192"/>
        <v>2.5</v>
      </c>
      <c r="AW116" s="848">
        <f t="shared" si="193"/>
        <v>2.5</v>
      </c>
      <c r="AX116" s="136" t="str">
        <f t="shared" si="182"/>
        <v>B</v>
      </c>
      <c r="AY116" s="820">
        <f t="shared" si="183"/>
        <v>2</v>
      </c>
      <c r="AZ116" s="821">
        <f t="shared" si="214"/>
        <v>2.5</v>
      </c>
      <c r="BA116" s="821">
        <f t="shared" si="194"/>
        <v>2.5</v>
      </c>
      <c r="BB116" s="822">
        <f t="shared" si="184"/>
        <v>2.3333333333333335</v>
      </c>
    </row>
    <row r="117" spans="1:54" x14ac:dyDescent="0.25">
      <c r="A117" s="828">
        <v>1</v>
      </c>
      <c r="B117" s="829">
        <v>70020</v>
      </c>
      <c r="C117" s="830" t="s">
        <v>53</v>
      </c>
      <c r="D117" s="55">
        <f>'2024 Расклад'!J109</f>
        <v>4.5372000000000003</v>
      </c>
      <c r="E117" s="146">
        <f t="shared" ref="E117:E125" si="270">$D$127</f>
        <v>4.13</v>
      </c>
      <c r="F117" s="171" t="str">
        <f t="shared" si="267"/>
        <v>A</v>
      </c>
      <c r="G117" s="166">
        <f>'2024 Расклад'!P109</f>
        <v>4.2202999999999999</v>
      </c>
      <c r="H117" s="146">
        <f t="shared" si="246"/>
        <v>3.79</v>
      </c>
      <c r="I117" s="56" t="str">
        <f t="shared" si="268"/>
        <v>B</v>
      </c>
      <c r="J117" s="55">
        <f>'2024 Расклад'!V109</f>
        <v>4.5339</v>
      </c>
      <c r="K117" s="146">
        <f t="shared" si="247"/>
        <v>4.13</v>
      </c>
      <c r="L117" s="57" t="str">
        <f t="shared" si="269"/>
        <v>A</v>
      </c>
      <c r="M117" s="289">
        <f>'2024 Расклад'!AD109</f>
        <v>100</v>
      </c>
      <c r="N117" s="147">
        <f t="shared" si="241"/>
        <v>78.14</v>
      </c>
      <c r="O117" s="56" t="str">
        <f t="shared" si="203"/>
        <v>A</v>
      </c>
      <c r="P117" s="290">
        <f>'2024 Расклад'!AL109</f>
        <v>100</v>
      </c>
      <c r="Q117" s="291">
        <f t="shared" si="242"/>
        <v>96.07</v>
      </c>
      <c r="R117" s="57" t="str">
        <f t="shared" si="204"/>
        <v>A</v>
      </c>
      <c r="S117" s="304" t="str">
        <f t="shared" si="185"/>
        <v>A</v>
      </c>
      <c r="T117" s="66">
        <f t="shared" si="186"/>
        <v>4.2</v>
      </c>
      <c r="U117" s="66">
        <f t="shared" si="187"/>
        <v>2.5</v>
      </c>
      <c r="V117" s="66">
        <f t="shared" si="188"/>
        <v>4.2</v>
      </c>
      <c r="W117" s="66">
        <f t="shared" si="205"/>
        <v>4.2</v>
      </c>
      <c r="X117" s="66">
        <f t="shared" si="206"/>
        <v>4.2</v>
      </c>
      <c r="Y117" s="79">
        <f t="shared" si="189"/>
        <v>3.8600000000000003</v>
      </c>
      <c r="Z117" s="82">
        <f>'2024 Расклад'!AR109</f>
        <v>4.1386138613861387</v>
      </c>
      <c r="AA117" s="148">
        <f t="shared" si="243"/>
        <v>3.85</v>
      </c>
      <c r="AB117" s="57" t="str">
        <f t="shared" si="207"/>
        <v>B</v>
      </c>
      <c r="AC117" s="183">
        <f>'2024 Расклад'!AX109</f>
        <v>4.3069306930693072</v>
      </c>
      <c r="AD117" s="148">
        <f t="shared" si="244"/>
        <v>3.76</v>
      </c>
      <c r="AE117" s="56" t="str">
        <f t="shared" si="250"/>
        <v>B</v>
      </c>
      <c r="AF117" s="198" t="str">
        <f t="shared" si="208"/>
        <v>B</v>
      </c>
      <c r="AG117" s="204">
        <f t="shared" si="234"/>
        <v>2.5</v>
      </c>
      <c r="AH117" s="216">
        <f t="shared" si="251"/>
        <v>2.5</v>
      </c>
      <c r="AI117" s="210">
        <f t="shared" si="209"/>
        <v>2.5</v>
      </c>
      <c r="AJ117" s="256">
        <f>'2024 Расклад'!BD109</f>
        <v>4.3888888888888893</v>
      </c>
      <c r="AK117" s="149">
        <f t="shared" si="210"/>
        <v>4.04</v>
      </c>
      <c r="AL117" s="57" t="str">
        <f t="shared" si="202"/>
        <v>B</v>
      </c>
      <c r="AM117" s="518">
        <f>'2024 Расклад'!BL109</f>
        <v>69.196078431372555</v>
      </c>
      <c r="AN117" s="150">
        <f t="shared" si="211"/>
        <v>57.16</v>
      </c>
      <c r="AO117" s="56" t="str">
        <f t="shared" si="219"/>
        <v>A</v>
      </c>
      <c r="AP117" s="532">
        <f>'2024 Расклад'!BT109</f>
        <v>79.149425287356323</v>
      </c>
      <c r="AQ117" s="537">
        <f t="shared" si="212"/>
        <v>62.01</v>
      </c>
      <c r="AR117" s="538" t="str">
        <f t="shared" si="228"/>
        <v>A</v>
      </c>
      <c r="AS117" s="159" t="str">
        <f t="shared" si="213"/>
        <v>A</v>
      </c>
      <c r="AT117" s="86">
        <f t="shared" si="190"/>
        <v>2.5</v>
      </c>
      <c r="AU117" s="86">
        <f t="shared" si="191"/>
        <v>4.2</v>
      </c>
      <c r="AV117" s="86">
        <f t="shared" ref="AV117:AV122" si="271">IF(AR117="A",4.2,IF(AR117="B",2.5,IF(AR117="C",2,1)))</f>
        <v>4.2</v>
      </c>
      <c r="AW117" s="849">
        <f t="shared" si="193"/>
        <v>3.6333333333333333</v>
      </c>
      <c r="AX117" s="159" t="str">
        <f t="shared" si="182"/>
        <v>A</v>
      </c>
      <c r="AY117" s="817">
        <f t="shared" si="183"/>
        <v>4.2</v>
      </c>
      <c r="AZ117" s="818">
        <f t="shared" ref="AZ117:AZ121" si="272">IF(AF117="A",4.2,IF(AF117="B",2.5,IF(AF117="C",2,1)))</f>
        <v>2.5</v>
      </c>
      <c r="BA117" s="818">
        <f t="shared" si="194"/>
        <v>4.2</v>
      </c>
      <c r="BB117" s="819">
        <f t="shared" si="184"/>
        <v>3.6333333333333333</v>
      </c>
    </row>
    <row r="118" spans="1:54" x14ac:dyDescent="0.25">
      <c r="A118" s="32">
        <v>2</v>
      </c>
      <c r="B118" s="47">
        <v>70110</v>
      </c>
      <c r="C118" s="831" t="s">
        <v>56</v>
      </c>
      <c r="D118" s="175">
        <f>'2024 Расклад'!J110</f>
        <v>4.6025</v>
      </c>
      <c r="E118" s="58">
        <f t="shared" si="270"/>
        <v>4.13</v>
      </c>
      <c r="F118" s="172" t="str">
        <f t="shared" si="267"/>
        <v>A</v>
      </c>
      <c r="G118" s="168">
        <f>'2024 Расклад'!P110</f>
        <v>3.9489999999999998</v>
      </c>
      <c r="H118" s="58">
        <f t="shared" si="246"/>
        <v>3.79</v>
      </c>
      <c r="I118" s="59" t="str">
        <f t="shared" si="268"/>
        <v>B</v>
      </c>
      <c r="J118" s="175">
        <f>'2024 Расклад'!V110</f>
        <v>4.2625000000000002</v>
      </c>
      <c r="K118" s="58">
        <f t="shared" si="247"/>
        <v>4.13</v>
      </c>
      <c r="L118" s="60" t="str">
        <f t="shared" si="269"/>
        <v>B</v>
      </c>
      <c r="M118" s="292">
        <f>'2024 Расклад'!AD110</f>
        <v>77.464788732394368</v>
      </c>
      <c r="N118" s="53">
        <f t="shared" si="241"/>
        <v>78.14</v>
      </c>
      <c r="O118" s="59" t="str">
        <f t="shared" si="203"/>
        <v>C</v>
      </c>
      <c r="P118" s="293">
        <f>'2024 Расклад'!AL110</f>
        <v>93.548387096774192</v>
      </c>
      <c r="Q118" s="294">
        <f t="shared" si="242"/>
        <v>96.07</v>
      </c>
      <c r="R118" s="60" t="str">
        <f t="shared" si="204"/>
        <v>B</v>
      </c>
      <c r="S118" s="304" t="str">
        <f t="shared" si="185"/>
        <v>B</v>
      </c>
      <c r="T118" s="66">
        <f t="shared" si="186"/>
        <v>4.2</v>
      </c>
      <c r="U118" s="66">
        <f t="shared" si="187"/>
        <v>2.5</v>
      </c>
      <c r="V118" s="66">
        <f t="shared" si="188"/>
        <v>2.5</v>
      </c>
      <c r="W118" s="66">
        <f t="shared" si="205"/>
        <v>2</v>
      </c>
      <c r="X118" s="66">
        <f t="shared" si="206"/>
        <v>2.5</v>
      </c>
      <c r="Y118" s="79">
        <f t="shared" si="189"/>
        <v>2.7399999999999998</v>
      </c>
      <c r="Z118" s="80">
        <f>'2024 Расклад'!AR110</f>
        <v>4.2530120481927707</v>
      </c>
      <c r="AA118" s="54">
        <f t="shared" si="243"/>
        <v>3.85</v>
      </c>
      <c r="AB118" s="60" t="str">
        <f t="shared" si="207"/>
        <v>B</v>
      </c>
      <c r="AC118" s="181">
        <f>'2024 Расклад'!AX110</f>
        <v>4.2168674698795181</v>
      </c>
      <c r="AD118" s="54">
        <f t="shared" si="244"/>
        <v>3.76</v>
      </c>
      <c r="AE118" s="59" t="str">
        <f t="shared" si="250"/>
        <v>B</v>
      </c>
      <c r="AF118" s="199" t="str">
        <f t="shared" si="208"/>
        <v>B</v>
      </c>
      <c r="AG118" s="205">
        <f t="shared" si="234"/>
        <v>2.5</v>
      </c>
      <c r="AH118" s="217">
        <f t="shared" si="251"/>
        <v>2.5</v>
      </c>
      <c r="AI118" s="211">
        <f t="shared" si="209"/>
        <v>2.5</v>
      </c>
      <c r="AJ118" s="254">
        <f>'2024 Расклад'!BD110</f>
        <v>4.032258064516129</v>
      </c>
      <c r="AK118" s="144">
        <f t="shared" si="210"/>
        <v>4.04</v>
      </c>
      <c r="AL118" s="60" t="str">
        <f t="shared" si="202"/>
        <v>B</v>
      </c>
      <c r="AM118" s="516">
        <f>'2024 Расклад'!BL110</f>
        <v>66.7</v>
      </c>
      <c r="AN118" s="145">
        <f t="shared" si="211"/>
        <v>57.16</v>
      </c>
      <c r="AO118" s="59" t="str">
        <f t="shared" si="219"/>
        <v>B</v>
      </c>
      <c r="AP118" s="519">
        <f>'2024 Расклад'!BT110</f>
        <v>68.391304347826093</v>
      </c>
      <c r="AQ118" s="260">
        <f t="shared" si="212"/>
        <v>62.01</v>
      </c>
      <c r="AR118" s="60" t="str">
        <f t="shared" si="228"/>
        <v>B</v>
      </c>
      <c r="AS118" s="91" t="str">
        <f t="shared" si="213"/>
        <v>B</v>
      </c>
      <c r="AT118" s="86">
        <f t="shared" si="190"/>
        <v>2.5</v>
      </c>
      <c r="AU118" s="86">
        <f t="shared" si="191"/>
        <v>2.5</v>
      </c>
      <c r="AV118" s="86">
        <f t="shared" si="271"/>
        <v>2.5</v>
      </c>
      <c r="AW118" s="849">
        <f t="shared" si="193"/>
        <v>2.5</v>
      </c>
      <c r="AX118" s="91" t="str">
        <f t="shared" si="182"/>
        <v>B</v>
      </c>
      <c r="AY118" s="318">
        <f t="shared" si="183"/>
        <v>2.5</v>
      </c>
      <c r="AZ118" s="316">
        <f t="shared" si="272"/>
        <v>2.5</v>
      </c>
      <c r="BA118" s="316">
        <f t="shared" si="194"/>
        <v>2.5</v>
      </c>
      <c r="BB118" s="317">
        <f t="shared" si="184"/>
        <v>2.5</v>
      </c>
    </row>
    <row r="119" spans="1:54" x14ac:dyDescent="0.25">
      <c r="A119" s="32">
        <v>3</v>
      </c>
      <c r="B119" s="47">
        <v>70021</v>
      </c>
      <c r="C119" s="831" t="s">
        <v>54</v>
      </c>
      <c r="D119" s="175">
        <f>'2024 Расклад'!J111</f>
        <v>4.2187999999999999</v>
      </c>
      <c r="E119" s="58">
        <f t="shared" si="270"/>
        <v>4.13</v>
      </c>
      <c r="F119" s="172" t="str">
        <f t="shared" si="267"/>
        <v>B</v>
      </c>
      <c r="G119" s="168">
        <f>'2024 Расклад'!P111</f>
        <v>4.0157999999999996</v>
      </c>
      <c r="H119" s="58">
        <f t="shared" si="246"/>
        <v>3.79</v>
      </c>
      <c r="I119" s="59" t="str">
        <f t="shared" si="268"/>
        <v>B</v>
      </c>
      <c r="J119" s="175">
        <f>'2024 Расклад'!V111</f>
        <v>4.3441999999999998</v>
      </c>
      <c r="K119" s="58">
        <f t="shared" si="247"/>
        <v>4.13</v>
      </c>
      <c r="L119" s="60" t="str">
        <f t="shared" si="269"/>
        <v>B</v>
      </c>
      <c r="M119" s="292">
        <f>'2024 Расклад'!AD111</f>
        <v>90.769230769230774</v>
      </c>
      <c r="N119" s="53">
        <f t="shared" si="241"/>
        <v>78.14</v>
      </c>
      <c r="O119" s="59" t="str">
        <f t="shared" si="203"/>
        <v>B</v>
      </c>
      <c r="P119" s="293">
        <f>'2024 Расклад'!AL111</f>
        <v>100</v>
      </c>
      <c r="Q119" s="294">
        <f t="shared" si="242"/>
        <v>96.07</v>
      </c>
      <c r="R119" s="60" t="str">
        <f t="shared" si="204"/>
        <v>A</v>
      </c>
      <c r="S119" s="304" t="str">
        <f t="shared" si="185"/>
        <v>B</v>
      </c>
      <c r="T119" s="66">
        <f t="shared" si="186"/>
        <v>2.5</v>
      </c>
      <c r="U119" s="66">
        <f t="shared" si="187"/>
        <v>2.5</v>
      </c>
      <c r="V119" s="66">
        <f t="shared" si="188"/>
        <v>2.5</v>
      </c>
      <c r="W119" s="66">
        <f t="shared" si="205"/>
        <v>2.5</v>
      </c>
      <c r="X119" s="66">
        <f t="shared" si="206"/>
        <v>4.2</v>
      </c>
      <c r="Y119" s="79">
        <f t="shared" si="189"/>
        <v>2.84</v>
      </c>
      <c r="Z119" s="80">
        <f>'2024 Расклад'!AR111</f>
        <v>4.1052631578947372</v>
      </c>
      <c r="AA119" s="54">
        <f t="shared" si="243"/>
        <v>3.85</v>
      </c>
      <c r="AB119" s="60" t="str">
        <f t="shared" si="207"/>
        <v>B</v>
      </c>
      <c r="AC119" s="181">
        <f>'2024 Расклад'!AX111</f>
        <v>4.25</v>
      </c>
      <c r="AD119" s="54">
        <f t="shared" si="244"/>
        <v>3.76</v>
      </c>
      <c r="AE119" s="59" t="str">
        <f t="shared" si="250"/>
        <v>B</v>
      </c>
      <c r="AF119" s="199" t="str">
        <f t="shared" si="208"/>
        <v>B</v>
      </c>
      <c r="AG119" s="205">
        <f t="shared" si="234"/>
        <v>2.5</v>
      </c>
      <c r="AH119" s="217">
        <f t="shared" si="251"/>
        <v>2.5</v>
      </c>
      <c r="AI119" s="211">
        <f t="shared" si="209"/>
        <v>2.5</v>
      </c>
      <c r="AJ119" s="254">
        <f>'2024 Расклад'!BD111</f>
        <v>4.3499999999999996</v>
      </c>
      <c r="AK119" s="144">
        <f t="shared" si="210"/>
        <v>4.04</v>
      </c>
      <c r="AL119" s="60" t="str">
        <f t="shared" si="202"/>
        <v>B</v>
      </c>
      <c r="AM119" s="518">
        <f>'2024 Расклад'!BL111</f>
        <v>65.973684210526315</v>
      </c>
      <c r="AN119" s="145">
        <f t="shared" si="211"/>
        <v>57.16</v>
      </c>
      <c r="AO119" s="59" t="str">
        <f t="shared" si="219"/>
        <v>B</v>
      </c>
      <c r="AP119" s="520">
        <f>'2024 Расклад'!BT111</f>
        <v>66.285714285714292</v>
      </c>
      <c r="AQ119" s="260">
        <f t="shared" si="212"/>
        <v>62.01</v>
      </c>
      <c r="AR119" s="60" t="str">
        <f t="shared" si="228"/>
        <v>B</v>
      </c>
      <c r="AS119" s="91" t="str">
        <f t="shared" si="213"/>
        <v>B</v>
      </c>
      <c r="AT119" s="86">
        <f t="shared" si="190"/>
        <v>2.5</v>
      </c>
      <c r="AU119" s="86">
        <f t="shared" si="191"/>
        <v>2.5</v>
      </c>
      <c r="AV119" s="86">
        <f t="shared" si="271"/>
        <v>2.5</v>
      </c>
      <c r="AW119" s="849">
        <f t="shared" si="193"/>
        <v>2.5</v>
      </c>
      <c r="AX119" s="91" t="str">
        <f t="shared" si="182"/>
        <v>B</v>
      </c>
      <c r="AY119" s="318">
        <f t="shared" si="183"/>
        <v>2.5</v>
      </c>
      <c r="AZ119" s="316">
        <f t="shared" si="272"/>
        <v>2.5</v>
      </c>
      <c r="BA119" s="316">
        <f t="shared" si="194"/>
        <v>2.5</v>
      </c>
      <c r="BB119" s="317">
        <f t="shared" si="184"/>
        <v>2.5</v>
      </c>
    </row>
    <row r="120" spans="1:54" x14ac:dyDescent="0.25">
      <c r="A120" s="32">
        <v>4</v>
      </c>
      <c r="B120" s="47">
        <v>70040</v>
      </c>
      <c r="C120" s="831" t="s">
        <v>55</v>
      </c>
      <c r="D120" s="175">
        <f>'2024 Расклад'!J112</f>
        <v>3.8243999999999998</v>
      </c>
      <c r="E120" s="58">
        <f t="shared" si="270"/>
        <v>4.13</v>
      </c>
      <c r="F120" s="172" t="str">
        <f t="shared" si="267"/>
        <v>C</v>
      </c>
      <c r="G120" s="168">
        <f>'2024 Расклад'!P112</f>
        <v>3.6810999999999994</v>
      </c>
      <c r="H120" s="58">
        <f t="shared" si="246"/>
        <v>3.79</v>
      </c>
      <c r="I120" s="59" t="str">
        <f t="shared" si="268"/>
        <v>C</v>
      </c>
      <c r="J120" s="175">
        <f>'2024 Расклад'!V112</f>
        <v>4.2191999999999998</v>
      </c>
      <c r="K120" s="58">
        <f t="shared" si="247"/>
        <v>4.13</v>
      </c>
      <c r="L120" s="60" t="str">
        <f t="shared" si="269"/>
        <v>B</v>
      </c>
      <c r="M120" s="292">
        <f>'2024 Расклад'!AD112</f>
        <v>89.393939393939391</v>
      </c>
      <c r="N120" s="53">
        <f t="shared" si="241"/>
        <v>78.14</v>
      </c>
      <c r="O120" s="59" t="str">
        <f t="shared" si="203"/>
        <v>C</v>
      </c>
      <c r="P120" s="293">
        <f>'2024 Расклад'!AL112</f>
        <v>98.461538461538467</v>
      </c>
      <c r="Q120" s="294">
        <f t="shared" si="242"/>
        <v>96.07</v>
      </c>
      <c r="R120" s="60" t="str">
        <f t="shared" si="204"/>
        <v>B</v>
      </c>
      <c r="S120" s="304" t="str">
        <f t="shared" si="185"/>
        <v>C</v>
      </c>
      <c r="T120" s="66">
        <f t="shared" si="186"/>
        <v>2</v>
      </c>
      <c r="U120" s="66">
        <f t="shared" si="187"/>
        <v>2</v>
      </c>
      <c r="V120" s="66">
        <f t="shared" si="188"/>
        <v>2.5</v>
      </c>
      <c r="W120" s="66">
        <f t="shared" si="205"/>
        <v>2</v>
      </c>
      <c r="X120" s="66">
        <f t="shared" si="206"/>
        <v>2.5</v>
      </c>
      <c r="Y120" s="79">
        <f t="shared" si="189"/>
        <v>2.2000000000000002</v>
      </c>
      <c r="Z120" s="80">
        <f>'2024 Расклад'!AR112</f>
        <v>4</v>
      </c>
      <c r="AA120" s="54">
        <f t="shared" si="243"/>
        <v>3.85</v>
      </c>
      <c r="AB120" s="60" t="str">
        <f t="shared" si="207"/>
        <v>B</v>
      </c>
      <c r="AC120" s="181">
        <f>'2024 Расклад'!AX112</f>
        <v>3.6923076923076925</v>
      </c>
      <c r="AD120" s="54">
        <f t="shared" si="244"/>
        <v>3.76</v>
      </c>
      <c r="AE120" s="59" t="str">
        <f t="shared" si="250"/>
        <v>C</v>
      </c>
      <c r="AF120" s="199" t="str">
        <f t="shared" si="208"/>
        <v>C</v>
      </c>
      <c r="AG120" s="205">
        <f t="shared" si="234"/>
        <v>2.5</v>
      </c>
      <c r="AH120" s="217">
        <f t="shared" si="251"/>
        <v>2</v>
      </c>
      <c r="AI120" s="211">
        <f t="shared" si="209"/>
        <v>2.25</v>
      </c>
      <c r="AJ120" s="254">
        <f>'2024 Расклад'!BD112</f>
        <v>4.1578947368421053</v>
      </c>
      <c r="AK120" s="144">
        <f t="shared" si="210"/>
        <v>4.04</v>
      </c>
      <c r="AL120" s="60" t="str">
        <f t="shared" si="202"/>
        <v>B</v>
      </c>
      <c r="AM120" s="516">
        <f>'2024 Расклад'!BL112</f>
        <v>72.571428571428569</v>
      </c>
      <c r="AN120" s="145">
        <f t="shared" si="211"/>
        <v>57.16</v>
      </c>
      <c r="AO120" s="59" t="str">
        <f t="shared" si="219"/>
        <v>A</v>
      </c>
      <c r="AP120" s="522">
        <f>'2024 Расклад'!BT112</f>
        <v>61.307692307692307</v>
      </c>
      <c r="AQ120" s="260">
        <f t="shared" si="212"/>
        <v>62.01</v>
      </c>
      <c r="AR120" s="60" t="str">
        <f t="shared" si="228"/>
        <v>B</v>
      </c>
      <c r="AS120" s="91" t="str">
        <f t="shared" si="213"/>
        <v>B</v>
      </c>
      <c r="AT120" s="86">
        <f t="shared" si="190"/>
        <v>2.5</v>
      </c>
      <c r="AU120" s="86">
        <f t="shared" si="191"/>
        <v>4.2</v>
      </c>
      <c r="AV120" s="86">
        <f t="shared" si="271"/>
        <v>2.5</v>
      </c>
      <c r="AW120" s="849">
        <f t="shared" si="193"/>
        <v>3.0666666666666664</v>
      </c>
      <c r="AX120" s="91" t="str">
        <f t="shared" si="182"/>
        <v>C</v>
      </c>
      <c r="AY120" s="318">
        <f t="shared" si="183"/>
        <v>2</v>
      </c>
      <c r="AZ120" s="316">
        <f t="shared" si="272"/>
        <v>2</v>
      </c>
      <c r="BA120" s="316">
        <f t="shared" si="194"/>
        <v>2.5</v>
      </c>
      <c r="BB120" s="317">
        <f t="shared" si="184"/>
        <v>2.1666666666666665</v>
      </c>
    </row>
    <row r="121" spans="1:54" x14ac:dyDescent="0.25">
      <c r="A121" s="32">
        <v>5</v>
      </c>
      <c r="B121" s="47">
        <v>70100</v>
      </c>
      <c r="C121" s="831" t="s">
        <v>164</v>
      </c>
      <c r="D121" s="175">
        <f>'2024 Расклад'!J113</f>
        <v>4.4937000000000005</v>
      </c>
      <c r="E121" s="58">
        <f t="shared" si="270"/>
        <v>4.13</v>
      </c>
      <c r="F121" s="172" t="str">
        <f t="shared" si="267"/>
        <v>B</v>
      </c>
      <c r="G121" s="168">
        <f>'2024 Расклад'!P113</f>
        <v>4.1875</v>
      </c>
      <c r="H121" s="58">
        <f t="shared" si="246"/>
        <v>3.79</v>
      </c>
      <c r="I121" s="59" t="str">
        <f t="shared" si="268"/>
        <v>B</v>
      </c>
      <c r="J121" s="175">
        <f>'2024 Расклад'!V113</f>
        <v>4.3797000000000006</v>
      </c>
      <c r="K121" s="58">
        <f t="shared" si="247"/>
        <v>4.13</v>
      </c>
      <c r="L121" s="60" t="str">
        <f t="shared" si="269"/>
        <v>B</v>
      </c>
      <c r="M121" s="292">
        <f>'2024 Расклад'!AD113</f>
        <v>90.540540540540547</v>
      </c>
      <c r="N121" s="53">
        <f t="shared" si="241"/>
        <v>78.14</v>
      </c>
      <c r="O121" s="59" t="str">
        <f t="shared" si="203"/>
        <v>B</v>
      </c>
      <c r="P121" s="293">
        <f>'2024 Расклад'!AL113</f>
        <v>97.435897435897431</v>
      </c>
      <c r="Q121" s="294">
        <f t="shared" si="242"/>
        <v>96.07</v>
      </c>
      <c r="R121" s="60" t="str">
        <f t="shared" si="204"/>
        <v>B</v>
      </c>
      <c r="S121" s="304" t="str">
        <f t="shared" si="185"/>
        <v>B</v>
      </c>
      <c r="T121" s="66">
        <f t="shared" si="186"/>
        <v>2.5</v>
      </c>
      <c r="U121" s="66">
        <f t="shared" si="187"/>
        <v>2.5</v>
      </c>
      <c r="V121" s="66">
        <f t="shared" si="188"/>
        <v>2.5</v>
      </c>
      <c r="W121" s="66">
        <f t="shared" si="205"/>
        <v>2.5</v>
      </c>
      <c r="X121" s="66">
        <f t="shared" si="206"/>
        <v>2.5</v>
      </c>
      <c r="Y121" s="79">
        <f t="shared" si="189"/>
        <v>2.5</v>
      </c>
      <c r="Z121" s="80">
        <f>'2024 Расклад'!AR113</f>
        <v>4.0566037735849054</v>
      </c>
      <c r="AA121" s="54">
        <f t="shared" si="243"/>
        <v>3.85</v>
      </c>
      <c r="AB121" s="60" t="str">
        <f t="shared" si="207"/>
        <v>B</v>
      </c>
      <c r="AC121" s="181">
        <f>'2024 Расклад'!AX113</f>
        <v>4.216981132075472</v>
      </c>
      <c r="AD121" s="54">
        <f t="shared" si="244"/>
        <v>3.76</v>
      </c>
      <c r="AE121" s="59" t="str">
        <f t="shared" si="250"/>
        <v>B</v>
      </c>
      <c r="AF121" s="199" t="str">
        <f t="shared" si="208"/>
        <v>B</v>
      </c>
      <c r="AG121" s="205">
        <f t="shared" si="234"/>
        <v>2.5</v>
      </c>
      <c r="AH121" s="217">
        <f t="shared" si="251"/>
        <v>2.5</v>
      </c>
      <c r="AI121" s="211">
        <f t="shared" si="209"/>
        <v>2.5</v>
      </c>
      <c r="AJ121" s="254">
        <f>'2024 Расклад'!BD113</f>
        <v>4.4000000000000004</v>
      </c>
      <c r="AK121" s="144">
        <f t="shared" si="210"/>
        <v>4.04</v>
      </c>
      <c r="AL121" s="60" t="str">
        <f t="shared" si="202"/>
        <v>B</v>
      </c>
      <c r="AM121" s="518">
        <f>'2024 Расклад'!BL113</f>
        <v>69.972972972972968</v>
      </c>
      <c r="AN121" s="145">
        <f t="shared" si="211"/>
        <v>57.16</v>
      </c>
      <c r="AO121" s="59" t="str">
        <f t="shared" si="219"/>
        <v>A</v>
      </c>
      <c r="AP121" s="520">
        <f>'2024 Расклад'!BT113</f>
        <v>74.099999999999994</v>
      </c>
      <c r="AQ121" s="260">
        <f t="shared" si="212"/>
        <v>62.01</v>
      </c>
      <c r="AR121" s="60" t="str">
        <f t="shared" si="228"/>
        <v>A</v>
      </c>
      <c r="AS121" s="91" t="str">
        <f t="shared" si="213"/>
        <v>A</v>
      </c>
      <c r="AT121" s="86">
        <f t="shared" si="190"/>
        <v>2.5</v>
      </c>
      <c r="AU121" s="86">
        <f t="shared" si="191"/>
        <v>4.2</v>
      </c>
      <c r="AV121" s="86">
        <f t="shared" si="271"/>
        <v>4.2</v>
      </c>
      <c r="AW121" s="849">
        <f t="shared" si="193"/>
        <v>3.6333333333333333</v>
      </c>
      <c r="AX121" s="91" t="str">
        <f t="shared" si="182"/>
        <v>B</v>
      </c>
      <c r="AY121" s="318">
        <f t="shared" si="183"/>
        <v>2.5</v>
      </c>
      <c r="AZ121" s="316">
        <f t="shared" si="272"/>
        <v>2.5</v>
      </c>
      <c r="BA121" s="316">
        <f t="shared" si="194"/>
        <v>4.2</v>
      </c>
      <c r="BB121" s="317">
        <f t="shared" si="184"/>
        <v>3.0666666666666664</v>
      </c>
    </row>
    <row r="122" spans="1:54" x14ac:dyDescent="0.25">
      <c r="A122" s="32">
        <v>6</v>
      </c>
      <c r="B122" s="47">
        <v>70270</v>
      </c>
      <c r="C122" s="831" t="s">
        <v>57</v>
      </c>
      <c r="D122" s="175">
        <f>'2024 Расклад'!J114</f>
        <v>3.9595000000000002</v>
      </c>
      <c r="E122" s="58">
        <f t="shared" si="270"/>
        <v>4.13</v>
      </c>
      <c r="F122" s="172" t="str">
        <f t="shared" si="267"/>
        <v>C</v>
      </c>
      <c r="G122" s="168">
        <f>'2024 Расклад'!P114</f>
        <v>3.7433000000000005</v>
      </c>
      <c r="H122" s="58">
        <f t="shared" si="246"/>
        <v>3.79</v>
      </c>
      <c r="I122" s="59" t="str">
        <f t="shared" si="268"/>
        <v>C</v>
      </c>
      <c r="J122" s="175">
        <f>'2024 Расклад'!V114</f>
        <v>4.1852999999999998</v>
      </c>
      <c r="K122" s="58">
        <f t="shared" si="247"/>
        <v>4.13</v>
      </c>
      <c r="L122" s="60" t="str">
        <f t="shared" si="269"/>
        <v>B</v>
      </c>
      <c r="M122" s="292">
        <f>'2024 Расклад'!AD114</f>
        <v>93.506493506493513</v>
      </c>
      <c r="N122" s="53">
        <f t="shared" si="241"/>
        <v>78.14</v>
      </c>
      <c r="O122" s="59" t="str">
        <f t="shared" si="203"/>
        <v>B</v>
      </c>
      <c r="P122" s="293">
        <f>'2024 Расклад'!AL114</f>
        <v>100</v>
      </c>
      <c r="Q122" s="294">
        <f t="shared" si="242"/>
        <v>96.07</v>
      </c>
      <c r="R122" s="60" t="str">
        <f t="shared" si="204"/>
        <v>A</v>
      </c>
      <c r="S122" s="304" t="str">
        <f t="shared" si="185"/>
        <v>B</v>
      </c>
      <c r="T122" s="66">
        <f t="shared" si="186"/>
        <v>2</v>
      </c>
      <c r="U122" s="66">
        <f t="shared" si="187"/>
        <v>2</v>
      </c>
      <c r="V122" s="66">
        <f t="shared" si="188"/>
        <v>2.5</v>
      </c>
      <c r="W122" s="66">
        <f t="shared" si="205"/>
        <v>2.5</v>
      </c>
      <c r="X122" s="66">
        <f t="shared" si="206"/>
        <v>4.2</v>
      </c>
      <c r="Y122" s="79">
        <f t="shared" si="189"/>
        <v>2.6399999999999997</v>
      </c>
      <c r="Z122" s="80">
        <f>'2024 Расклад'!AR114</f>
        <v>3.3720930232558142</v>
      </c>
      <c r="AA122" s="54">
        <f t="shared" si="243"/>
        <v>3.85</v>
      </c>
      <c r="AB122" s="60" t="str">
        <f t="shared" si="207"/>
        <v>D</v>
      </c>
      <c r="AC122" s="181">
        <f>'2024 Расклад'!AX114</f>
        <v>3.3095238095238093</v>
      </c>
      <c r="AD122" s="54">
        <f t="shared" si="244"/>
        <v>3.76</v>
      </c>
      <c r="AE122" s="59" t="str">
        <f>IF(AC122&gt;=$AC$128,"A",IF(AC122&gt;=$AC$129,"B",IF(AC122&gt;=$AC$130,"C","D")))</f>
        <v>D</v>
      </c>
      <c r="AF122" s="199" t="str">
        <f t="shared" si="208"/>
        <v>D</v>
      </c>
      <c r="AG122" s="205">
        <f t="shared" si="234"/>
        <v>1</v>
      </c>
      <c r="AH122" s="217">
        <f t="shared" ref="AH122:AH125" si="273">IF(AE122="A",4.2,IF(AE122="B",2.5,IF(AE122="C",2,1)))</f>
        <v>1</v>
      </c>
      <c r="AI122" s="211">
        <f t="shared" si="209"/>
        <v>1</v>
      </c>
      <c r="AJ122" s="254">
        <f>'2024 Расклад'!BD114</f>
        <v>4.1818181818181817</v>
      </c>
      <c r="AK122" s="144">
        <f t="shared" si="210"/>
        <v>4.04</v>
      </c>
      <c r="AL122" s="60" t="str">
        <f t="shared" si="202"/>
        <v>B</v>
      </c>
      <c r="AM122" s="518">
        <f>'2024 Расклад'!BL114</f>
        <v>58</v>
      </c>
      <c r="AN122" s="145">
        <f t="shared" si="211"/>
        <v>57.16</v>
      </c>
      <c r="AO122" s="59" t="str">
        <f t="shared" si="219"/>
        <v>B</v>
      </c>
      <c r="AP122" s="519">
        <f>'2024 Расклад'!BT114</f>
        <v>57.5</v>
      </c>
      <c r="AQ122" s="260">
        <f t="shared" si="212"/>
        <v>62.01</v>
      </c>
      <c r="AR122" s="60" t="str">
        <f t="shared" si="228"/>
        <v>B</v>
      </c>
      <c r="AS122" s="91" t="str">
        <f t="shared" si="213"/>
        <v>B</v>
      </c>
      <c r="AT122" s="86">
        <f t="shared" si="190"/>
        <v>2.5</v>
      </c>
      <c r="AU122" s="86">
        <f t="shared" si="191"/>
        <v>2.5</v>
      </c>
      <c r="AV122" s="86">
        <f t="shared" si="271"/>
        <v>2.5</v>
      </c>
      <c r="AW122" s="849">
        <f t="shared" si="193"/>
        <v>2.5</v>
      </c>
      <c r="AX122" s="91" t="str">
        <f t="shared" si="182"/>
        <v>C</v>
      </c>
      <c r="AY122" s="318">
        <f t="shared" si="183"/>
        <v>2.5</v>
      </c>
      <c r="AZ122" s="316">
        <f t="shared" si="214"/>
        <v>1</v>
      </c>
      <c r="BA122" s="316">
        <f t="shared" si="194"/>
        <v>2.5</v>
      </c>
      <c r="BB122" s="317">
        <f t="shared" si="184"/>
        <v>2</v>
      </c>
    </row>
    <row r="123" spans="1:54" x14ac:dyDescent="0.25">
      <c r="A123" s="32">
        <v>7</v>
      </c>
      <c r="B123" s="51">
        <v>70510</v>
      </c>
      <c r="C123" s="831" t="s">
        <v>58</v>
      </c>
      <c r="D123" s="175">
        <f>'2024 Расклад'!J115</f>
        <v>4.2000999999999999</v>
      </c>
      <c r="E123" s="58">
        <f t="shared" si="270"/>
        <v>4.13</v>
      </c>
      <c r="F123" s="172" t="str">
        <f t="shared" si="267"/>
        <v>B</v>
      </c>
      <c r="G123" s="168">
        <f>'2024 Расклад'!P115</f>
        <v>3.6953999999999998</v>
      </c>
      <c r="H123" s="58">
        <f t="shared" si="246"/>
        <v>3.79</v>
      </c>
      <c r="I123" s="59" t="str">
        <f t="shared" si="268"/>
        <v>C</v>
      </c>
      <c r="J123" s="175">
        <f>'2024 Расклад'!V115</f>
        <v>4.1135999999999999</v>
      </c>
      <c r="K123" s="58">
        <f t="shared" si="247"/>
        <v>4.13</v>
      </c>
      <c r="L123" s="60" t="str">
        <f t="shared" si="269"/>
        <v>B</v>
      </c>
      <c r="M123" s="292">
        <f>'2024 Расклад'!AD115</f>
        <v>84.090909090909093</v>
      </c>
      <c r="N123" s="53">
        <f t="shared" si="241"/>
        <v>78.14</v>
      </c>
      <c r="O123" s="59" t="str">
        <f t="shared" si="203"/>
        <v>C</v>
      </c>
      <c r="P123" s="293">
        <f>'2024 Расклад'!AL115</f>
        <v>100</v>
      </c>
      <c r="Q123" s="294">
        <f t="shared" si="242"/>
        <v>96.07</v>
      </c>
      <c r="R123" s="60" t="str">
        <f t="shared" si="204"/>
        <v>A</v>
      </c>
      <c r="S123" s="304" t="str">
        <f t="shared" si="185"/>
        <v>B</v>
      </c>
      <c r="T123" s="66">
        <f t="shared" si="186"/>
        <v>2.5</v>
      </c>
      <c r="U123" s="66">
        <f t="shared" si="187"/>
        <v>2</v>
      </c>
      <c r="V123" s="66">
        <f t="shared" si="188"/>
        <v>2.5</v>
      </c>
      <c r="W123" s="66">
        <f t="shared" si="205"/>
        <v>2</v>
      </c>
      <c r="X123" s="66">
        <f t="shared" si="206"/>
        <v>4.2</v>
      </c>
      <c r="Y123" s="79">
        <f t="shared" si="189"/>
        <v>2.6399999999999997</v>
      </c>
      <c r="Z123" s="80">
        <f>'2024 Расклад'!AR115</f>
        <v>3.5365853658536586</v>
      </c>
      <c r="AA123" s="54">
        <f t="shared" si="243"/>
        <v>3.85</v>
      </c>
      <c r="AB123" s="60" t="str">
        <f t="shared" si="207"/>
        <v>C</v>
      </c>
      <c r="AC123" s="181">
        <f>'2024 Расклад'!AX115</f>
        <v>3.2926829268292681</v>
      </c>
      <c r="AD123" s="54">
        <f t="shared" si="244"/>
        <v>3.76</v>
      </c>
      <c r="AE123" s="59" t="str">
        <f>IF(AC123&gt;=$AC$128,"A",IF(AC123&gt;=$AC$129,"B",IF(AC123&gt;=$AC$130,"C","D")))</f>
        <v>D</v>
      </c>
      <c r="AF123" s="199" t="str">
        <f t="shared" si="208"/>
        <v>C</v>
      </c>
      <c r="AG123" s="205">
        <f t="shared" si="234"/>
        <v>2</v>
      </c>
      <c r="AH123" s="217">
        <f t="shared" si="273"/>
        <v>1</v>
      </c>
      <c r="AI123" s="211">
        <f t="shared" si="209"/>
        <v>1.5</v>
      </c>
      <c r="AJ123" s="256"/>
      <c r="AK123" s="144">
        <f t="shared" si="210"/>
        <v>4.04</v>
      </c>
      <c r="AL123" s="60"/>
      <c r="AM123" s="265"/>
      <c r="AN123" s="145">
        <f t="shared" si="211"/>
        <v>57.16</v>
      </c>
      <c r="AO123" s="59"/>
      <c r="AP123" s="266"/>
      <c r="AQ123" s="260">
        <f t="shared" si="212"/>
        <v>62.01</v>
      </c>
      <c r="AR123" s="60"/>
      <c r="AS123" s="91"/>
      <c r="AT123" s="86"/>
      <c r="AU123" s="86"/>
      <c r="AV123" s="86"/>
      <c r="AW123" s="849"/>
      <c r="AX123" s="91" t="str">
        <f t="shared" si="182"/>
        <v>C</v>
      </c>
      <c r="AY123" s="318">
        <f t="shared" si="183"/>
        <v>2.5</v>
      </c>
      <c r="AZ123" s="316">
        <f t="shared" si="214"/>
        <v>2</v>
      </c>
      <c r="BA123" s="316"/>
      <c r="BB123" s="317">
        <f t="shared" si="184"/>
        <v>2.25</v>
      </c>
    </row>
    <row r="124" spans="1:54" ht="15" customHeight="1" x14ac:dyDescent="0.25">
      <c r="A124" s="30">
        <v>8</v>
      </c>
      <c r="B124" s="51">
        <v>10880</v>
      </c>
      <c r="C124" s="832" t="s">
        <v>171</v>
      </c>
      <c r="D124" s="504">
        <f>'2024 Расклад'!J116</f>
        <v>3.8936000000000002</v>
      </c>
      <c r="E124" s="151">
        <f t="shared" si="270"/>
        <v>4.13</v>
      </c>
      <c r="F124" s="173" t="str">
        <f t="shared" si="267"/>
        <v>C</v>
      </c>
      <c r="G124" s="505">
        <f>'2024 Расклад'!P116</f>
        <v>3.7987000000000002</v>
      </c>
      <c r="H124" s="151">
        <f t="shared" si="246"/>
        <v>3.79</v>
      </c>
      <c r="I124" s="61" t="str">
        <f t="shared" si="268"/>
        <v>B</v>
      </c>
      <c r="J124" s="504">
        <f>'2024 Расклад'!V116</f>
        <v>4.2530999999999999</v>
      </c>
      <c r="K124" s="151">
        <f t="shared" si="247"/>
        <v>4.13</v>
      </c>
      <c r="L124" s="62" t="str">
        <f t="shared" si="269"/>
        <v>B</v>
      </c>
      <c r="M124" s="506">
        <f>'2024 Расклад'!AD116</f>
        <v>80.453257790368269</v>
      </c>
      <c r="N124" s="152">
        <f t="shared" si="241"/>
        <v>78.14</v>
      </c>
      <c r="O124" s="61" t="str">
        <f t="shared" si="203"/>
        <v>C</v>
      </c>
      <c r="P124" s="507">
        <f>'2024 Расклад'!AL116</f>
        <v>95.412844036697251</v>
      </c>
      <c r="Q124" s="299">
        <f t="shared" si="242"/>
        <v>96.07</v>
      </c>
      <c r="R124" s="62" t="str">
        <f t="shared" si="204"/>
        <v>B</v>
      </c>
      <c r="S124" s="508" t="str">
        <f t="shared" ref="S124" si="274">IF(Y124&gt;=3.5,"A",IF(Y124&gt;=2.5,"B",IF(Y124&gt;=1.5,"C","D")))</f>
        <v>C</v>
      </c>
      <c r="T124" s="687">
        <f t="shared" ref="T124" si="275">IF(F124="A",4.2,IF(F124="B",2.5,IF(F124="C",2,1)))</f>
        <v>2</v>
      </c>
      <c r="U124" s="500">
        <f t="shared" ref="U124" si="276">IF(I124="A",4.2,IF(I124="B",2.5,IF(I124="C",2,1)))</f>
        <v>2.5</v>
      </c>
      <c r="V124" s="500">
        <f t="shared" ref="V124" si="277">IF(L124="A",4.2,IF(L124="B",2.5,IF(L124="C",2,1)))</f>
        <v>2.5</v>
      </c>
      <c r="W124" s="500">
        <f t="shared" si="205"/>
        <v>2</v>
      </c>
      <c r="X124" s="500">
        <f t="shared" si="206"/>
        <v>2.5</v>
      </c>
      <c r="Y124" s="688">
        <f t="shared" ref="Y124" si="278">AVERAGE(T124:X124)</f>
        <v>2.2999999999999998</v>
      </c>
      <c r="Z124" s="81">
        <f>'2024 Расклад'!AR116</f>
        <v>3.7769784172661871</v>
      </c>
      <c r="AA124" s="153">
        <f t="shared" si="243"/>
        <v>3.85</v>
      </c>
      <c r="AB124" s="62" t="str">
        <f>IF(Z124&gt;=$Z$128,"A",IF(Z124&gt;=$Z$129,"B",IF(Z124&gt;=$Z$130,"C","D")))</f>
        <v>C</v>
      </c>
      <c r="AC124" s="182">
        <f>'2024 Расклад'!AX116</f>
        <v>3.6906474820143886</v>
      </c>
      <c r="AD124" s="153">
        <f t="shared" si="244"/>
        <v>3.76</v>
      </c>
      <c r="AE124" s="61" t="str">
        <f>IF(AC124&gt;=$AC$128,"A",IF(AC124&gt;=$AC$129,"B",IF(AC124&gt;=$AC$130,"C","D")))</f>
        <v>C</v>
      </c>
      <c r="AF124" s="200" t="str">
        <f t="shared" si="208"/>
        <v>C</v>
      </c>
      <c r="AG124" s="206">
        <f t="shared" si="234"/>
        <v>2</v>
      </c>
      <c r="AH124" s="218">
        <f t="shared" si="273"/>
        <v>2</v>
      </c>
      <c r="AI124" s="212">
        <f t="shared" si="209"/>
        <v>2</v>
      </c>
      <c r="AJ124" s="255">
        <f>'2024 Расклад'!BD116</f>
        <v>4.132075471698113</v>
      </c>
      <c r="AK124" s="154">
        <f t="shared" si="210"/>
        <v>4.04</v>
      </c>
      <c r="AL124" s="62" t="str">
        <f t="shared" si="202"/>
        <v>B</v>
      </c>
      <c r="AM124" s="559">
        <f>'2024 Расклад'!BL116</f>
        <v>55.186046511627907</v>
      </c>
      <c r="AN124" s="155">
        <f t="shared" si="211"/>
        <v>57.16</v>
      </c>
      <c r="AO124" s="61" t="str">
        <f t="shared" si="219"/>
        <v>B</v>
      </c>
      <c r="AP124" s="522">
        <f>'2024 Расклад'!BT116</f>
        <v>65.691489361702125</v>
      </c>
      <c r="AQ124" s="262">
        <f t="shared" si="212"/>
        <v>62.01</v>
      </c>
      <c r="AR124" s="62" t="str">
        <f t="shared" ref="AR124:AR125" si="279">IF(AP124&gt;=$AP$128,"A",IF(AP124&gt;=$AP$129,"B",IF(AP124&gt;=$AP$130,"C","D")))</f>
        <v>B</v>
      </c>
      <c r="AS124" s="157" t="str">
        <f t="shared" si="213"/>
        <v>B</v>
      </c>
      <c r="AT124" s="86">
        <f t="shared" ref="AT124" si="280">IF(AL124="A",4.2,IF(AL124="B",2.5,IF(AL124="C",2,1)))</f>
        <v>2.5</v>
      </c>
      <c r="AU124" s="86">
        <f t="shared" ref="AU124" si="281">IF(AO124="A",4.2,IF(AO124="B",2.5,IF(AO124="C",2,1)))</f>
        <v>2.5</v>
      </c>
      <c r="AV124" s="86">
        <f>IF(AR124="A",4.2,IF(AR124="B",2.5,IF(AR124="C",2,1)))</f>
        <v>2.5</v>
      </c>
      <c r="AW124" s="849">
        <f t="shared" ref="AW124" si="282">AVERAGE(AT124:AV124)</f>
        <v>2.5</v>
      </c>
      <c r="AX124" s="157" t="str">
        <f t="shared" ref="AX124" si="283">IF(BB124&gt;=3.5,"A",IF(BB124&gt;=2.33,"B",IF(BB124&gt;=1.5,"C","D")))</f>
        <v>C</v>
      </c>
      <c r="AY124" s="318">
        <f t="shared" si="183"/>
        <v>2</v>
      </c>
      <c r="AZ124" s="316">
        <f t="shared" si="214"/>
        <v>2</v>
      </c>
      <c r="BA124" s="316">
        <f t="shared" si="194"/>
        <v>2.5</v>
      </c>
      <c r="BB124" s="317">
        <f t="shared" si="184"/>
        <v>2.1666666666666665</v>
      </c>
    </row>
    <row r="125" spans="1:54" ht="15" customHeight="1" thickBot="1" x14ac:dyDescent="0.3">
      <c r="A125" s="31">
        <v>9</v>
      </c>
      <c r="B125" s="52">
        <v>10890</v>
      </c>
      <c r="C125" s="833" t="s">
        <v>225</v>
      </c>
      <c r="D125" s="176">
        <f>'2024 Расклад'!J117</f>
        <v>4.0842999999999998</v>
      </c>
      <c r="E125" s="160">
        <f t="shared" si="270"/>
        <v>4.13</v>
      </c>
      <c r="F125" s="177" t="str">
        <f t="shared" si="267"/>
        <v>C</v>
      </c>
      <c r="G125" s="169">
        <f>'2024 Расклад'!P117</f>
        <v>3.8490999999999995</v>
      </c>
      <c r="H125" s="160">
        <f t="shared" si="246"/>
        <v>3.79</v>
      </c>
      <c r="I125" s="63" t="str">
        <f t="shared" si="268"/>
        <v>B</v>
      </c>
      <c r="J125" s="176">
        <f>'2024 Расклад'!V117</f>
        <v>4.1363000000000003</v>
      </c>
      <c r="K125" s="160">
        <f t="shared" si="247"/>
        <v>4.13</v>
      </c>
      <c r="L125" s="64" t="str">
        <f t="shared" si="269"/>
        <v>B</v>
      </c>
      <c r="M125" s="295">
        <f>'2024 Расклад'!AD117</f>
        <v>78.703703703703695</v>
      </c>
      <c r="N125" s="161">
        <f t="shared" si="241"/>
        <v>78.14</v>
      </c>
      <c r="O125" s="63" t="str">
        <f t="shared" si="203"/>
        <v>C</v>
      </c>
      <c r="P125" s="296">
        <f>'2024 Расклад'!AL117</f>
        <v>97.101449275362313</v>
      </c>
      <c r="Q125" s="297">
        <f t="shared" si="242"/>
        <v>96.07</v>
      </c>
      <c r="R125" s="64" t="str">
        <f t="shared" si="204"/>
        <v>B</v>
      </c>
      <c r="S125" s="307" t="str">
        <f t="shared" si="185"/>
        <v>C</v>
      </c>
      <c r="T125" s="90">
        <f t="shared" si="186"/>
        <v>2</v>
      </c>
      <c r="U125" s="90">
        <f t="shared" si="187"/>
        <v>2.5</v>
      </c>
      <c r="V125" s="90">
        <f t="shared" si="188"/>
        <v>2.5</v>
      </c>
      <c r="W125" s="90">
        <f t="shared" si="205"/>
        <v>2</v>
      </c>
      <c r="X125" s="90">
        <f t="shared" si="206"/>
        <v>2.5</v>
      </c>
      <c r="Y125" s="141">
        <f t="shared" si="189"/>
        <v>2.2999999999999998</v>
      </c>
      <c r="Z125" s="188">
        <f>'2024 Расклад'!AR117</f>
        <v>3.9078947368421053</v>
      </c>
      <c r="AA125" s="162">
        <f t="shared" si="243"/>
        <v>3.85</v>
      </c>
      <c r="AB125" s="64" t="str">
        <f>IF(Z125&gt;=$Z$128,"A",IF(Z125&gt;=$Z$129,"B",IF(Z125&gt;=$Z$130,"C","D")))</f>
        <v>B</v>
      </c>
      <c r="AC125" s="187">
        <f>'2024 Расклад'!AX117</f>
        <v>3.7697368421052633</v>
      </c>
      <c r="AD125" s="162">
        <f t="shared" si="244"/>
        <v>3.76</v>
      </c>
      <c r="AE125" s="63" t="str">
        <f>IF(AC125&gt;=$AC$128,"A",IF(AC125&gt;=$AC$129,"B",IF(AC125&gt;=$AC$130,"C","D")))</f>
        <v>B</v>
      </c>
      <c r="AF125" s="202" t="str">
        <f t="shared" si="208"/>
        <v>B</v>
      </c>
      <c r="AG125" s="208">
        <f t="shared" si="234"/>
        <v>2.5</v>
      </c>
      <c r="AH125" s="220">
        <f t="shared" si="273"/>
        <v>2.5</v>
      </c>
      <c r="AI125" s="214">
        <f t="shared" si="209"/>
        <v>2.5</v>
      </c>
      <c r="AJ125" s="267">
        <f>'2024 Расклад'!BD117</f>
        <v>3.7714285714285714</v>
      </c>
      <c r="AK125" s="163">
        <f t="shared" si="210"/>
        <v>4.04</v>
      </c>
      <c r="AL125" s="64" t="str">
        <f>IF(AJ125&gt;=$AJ$128,"A",IF(AJ125&gt;=$AJ$129,"B",IF(AJ125&gt;=$AJ$130,"C","D")))</f>
        <v>C</v>
      </c>
      <c r="AM125" s="515">
        <f>'2024 Расклад'!BL117</f>
        <v>47.578947368421055</v>
      </c>
      <c r="AN125" s="164">
        <f t="shared" si="211"/>
        <v>57.16</v>
      </c>
      <c r="AO125" s="63" t="str">
        <f t="shared" si="219"/>
        <v>C</v>
      </c>
      <c r="AP125" s="539">
        <f>'2024 Расклад'!BT117</f>
        <v>55.094339622641506</v>
      </c>
      <c r="AQ125" s="268">
        <f t="shared" si="212"/>
        <v>62.01</v>
      </c>
      <c r="AR125" s="64" t="str">
        <f t="shared" si="279"/>
        <v>C</v>
      </c>
      <c r="AS125" s="92" t="str">
        <f t="shared" ref="AS125" si="284">IF(AW125&gt;=3.5,"A",IF(AW125&gt;=2.5,"B",IF(AW125&gt;=1.5,"C","D")))</f>
        <v>C</v>
      </c>
      <c r="AT125" s="90">
        <f t="shared" ref="AT125" si="285">IF(AL125="A",4.2,IF(AL125="B",2.5,IF(AL125="C",2,1)))</f>
        <v>2</v>
      </c>
      <c r="AU125" s="90">
        <f t="shared" ref="AU125" si="286">IF(AO125="A",4.2,IF(AO125="B",2.5,IF(AO125="C",2,1)))</f>
        <v>2</v>
      </c>
      <c r="AV125" s="90">
        <f>IF(AR125="A",4.2,IF(AR125="B",2.5,IF(AR125="C",2,1)))</f>
        <v>2</v>
      </c>
      <c r="AW125" s="852">
        <f t="shared" ref="AW125" si="287">AVERAGE(AT125:AV125)</f>
        <v>2</v>
      </c>
      <c r="AX125" s="92" t="str">
        <f t="shared" si="182"/>
        <v>C</v>
      </c>
      <c r="AY125" s="318">
        <f t="shared" si="183"/>
        <v>2</v>
      </c>
      <c r="AZ125" s="316">
        <f t="shared" si="214"/>
        <v>2.5</v>
      </c>
      <c r="BA125" s="316">
        <f t="shared" si="194"/>
        <v>2</v>
      </c>
      <c r="BB125" s="317">
        <f t="shared" si="184"/>
        <v>2.1666666666666665</v>
      </c>
    </row>
    <row r="126" spans="1:54" ht="15.75" thickBot="1" x14ac:dyDescent="0.3">
      <c r="C126" s="236" t="s">
        <v>64</v>
      </c>
      <c r="D126" s="138">
        <f>AVERAGE(D9:D17,D19:D30,D32:D48,D50:D69,D71:D84,D86:D115,D117:D125)</f>
        <v>4.0974945945945933</v>
      </c>
      <c r="E126" s="139"/>
      <c r="F126" s="75"/>
      <c r="G126" s="138">
        <f>AVERAGE(G9:G17,G19:G30,G32:G48,G50:G69,G71:G84,G86:G115,G117:G125)</f>
        <v>3.7686774774774787</v>
      </c>
      <c r="H126" s="140"/>
      <c r="I126" s="140"/>
      <c r="J126" s="138">
        <f>AVERAGE(J9:J17,J19:J30,J32:J48,J50:J69,J71:J84,J86:J115,J117:J125)</f>
        <v>4.1039108108108113</v>
      </c>
      <c r="K126" s="140"/>
      <c r="L126" s="140"/>
      <c r="M126" s="138">
        <f>AVERAGE(M9:M17,M19:M30,M32:M48,M50:M69,M71:M84,M86:M115,M117:M125)</f>
        <v>78.433419643295309</v>
      </c>
      <c r="N126" s="140"/>
      <c r="O126" s="140"/>
      <c r="P126" s="138">
        <f>AVERAGE(P9:P17,P19:P30,P32:P48,P50:P69,P71:P84,P86:P115,P117:P125)</f>
        <v>95.961518759598491</v>
      </c>
      <c r="Q126" s="140"/>
      <c r="R126" s="140"/>
      <c r="S126" s="140"/>
      <c r="T126" s="140"/>
      <c r="U126" s="140"/>
      <c r="V126" s="140"/>
      <c r="W126" s="140"/>
      <c r="X126" s="140"/>
      <c r="Y126" s="140"/>
      <c r="Z126" s="138">
        <f>AVERAGE(Z9:Z17,Z19:Z30,Z32:Z48,Z50:Z69,Z71:Z84,Z86:Z115,Z117:Z125)</f>
        <v>3.8280637795764103</v>
      </c>
      <c r="AA126" s="140"/>
      <c r="AB126" s="140"/>
      <c r="AC126" s="138">
        <f>AVERAGE(AC9:AC17,AC19:AC30,AC32:AC48,AC50:AC69,AC71:AC84,AC86:AC115,AC117:AC125)</f>
        <v>3.7235226749726196</v>
      </c>
      <c r="AD126" s="140"/>
      <c r="AE126" s="140"/>
      <c r="AF126" s="310"/>
      <c r="AG126" s="310"/>
      <c r="AH126" s="310"/>
      <c r="AI126" s="310"/>
      <c r="AJ126" s="319">
        <f>AVERAGE(AJ9:AJ17,AJ19:AJ30,AJ32:AJ48,AJ50:AJ69,AJ71:AJ84,AJ86:AJ115,AJ117:AJ125)</f>
        <v>3.9764511913995433</v>
      </c>
      <c r="AK126" s="310"/>
      <c r="AL126" s="310"/>
      <c r="AM126" s="319">
        <f>AVERAGE(AM9:AM17,AM19:AM30,AM32:AM48,AM50:AM69:AM71:AM84,AM86:AM115,AM117:AM125)</f>
        <v>53.931814850907415</v>
      </c>
      <c r="AN126" s="310"/>
      <c r="AO126" s="310"/>
      <c r="AP126" s="319">
        <f>AVERAGE(AP9:AP17,AP19:AP30,AP32:AP48,AP50:AP69,AP71:AP84,AP86:AP115,AP117:AP125)</f>
        <v>60.124489745886969</v>
      </c>
      <c r="AQ126" s="311"/>
      <c r="AR126" s="311"/>
      <c r="AS126" s="252"/>
    </row>
    <row r="127" spans="1:54" ht="15.75" thickBot="1" x14ac:dyDescent="0.3">
      <c r="C127" s="143" t="s">
        <v>140</v>
      </c>
      <c r="D127" s="142">
        <f>'2024 Расклад'!J120</f>
        <v>4.13</v>
      </c>
      <c r="E127" s="139"/>
      <c r="F127" s="75"/>
      <c r="G127" s="99">
        <f>'2024 Расклад'!P120</f>
        <v>3.79</v>
      </c>
      <c r="H127" s="140"/>
      <c r="I127" s="140"/>
      <c r="J127" s="99">
        <f>'2024 Расклад'!V120</f>
        <v>4.13</v>
      </c>
      <c r="K127" s="140"/>
      <c r="L127" s="140"/>
      <c r="M127" s="99">
        <f>'2024 Расклад'!AD120</f>
        <v>78.14</v>
      </c>
      <c r="N127" s="140"/>
      <c r="O127" s="140"/>
      <c r="P127" s="99">
        <f>'2024 Расклад'!AL120</f>
        <v>96.07</v>
      </c>
      <c r="Q127" s="140"/>
      <c r="R127" s="140"/>
      <c r="S127" s="140"/>
      <c r="T127" s="140"/>
      <c r="U127" s="140"/>
      <c r="V127" s="140"/>
      <c r="W127" s="140"/>
      <c r="X127" s="140"/>
      <c r="Y127" s="140"/>
      <c r="Z127" s="99">
        <f>'2024 Расклад'!AR120</f>
        <v>3.85</v>
      </c>
      <c r="AA127" s="140"/>
      <c r="AB127" s="140"/>
      <c r="AC127" s="99">
        <f>'2024 Расклад'!AX120</f>
        <v>3.76</v>
      </c>
      <c r="AD127" s="140"/>
      <c r="AE127" s="140"/>
      <c r="AF127" s="312"/>
      <c r="AG127" s="312"/>
      <c r="AH127" s="312"/>
      <c r="AI127" s="312"/>
      <c r="AJ127" s="99">
        <f>'2024 Расклад'!BD120</f>
        <v>4.04</v>
      </c>
      <c r="AK127" s="312"/>
      <c r="AL127" s="312"/>
      <c r="AM127" s="99">
        <f>'2024 Расклад'!BL120</f>
        <v>57.16</v>
      </c>
      <c r="AN127" s="312"/>
      <c r="AO127" s="312"/>
      <c r="AP127" s="99">
        <f>'2024 Расклад'!BT120</f>
        <v>62.01</v>
      </c>
      <c r="AQ127" s="77"/>
      <c r="AR127" s="77"/>
      <c r="AS127" s="252"/>
    </row>
    <row r="128" spans="1:54" ht="15.75" x14ac:dyDescent="0.25">
      <c r="B128" s="302" t="s">
        <v>65</v>
      </c>
      <c r="C128" s="42" t="s">
        <v>73</v>
      </c>
      <c r="D128" s="73">
        <v>4.5</v>
      </c>
      <c r="E128" s="74"/>
      <c r="F128" s="75"/>
      <c r="G128" s="73">
        <v>4.5</v>
      </c>
      <c r="H128" s="75"/>
      <c r="I128" s="75"/>
      <c r="J128" s="73">
        <v>4.5</v>
      </c>
      <c r="K128" s="75"/>
      <c r="L128" s="75"/>
      <c r="M128" s="322">
        <v>99</v>
      </c>
      <c r="N128" s="75"/>
      <c r="O128" s="75"/>
      <c r="P128" s="322">
        <v>99</v>
      </c>
      <c r="Q128" s="75"/>
      <c r="R128" s="75"/>
      <c r="S128" s="75"/>
      <c r="T128" s="75"/>
      <c r="U128" s="75"/>
      <c r="V128" s="75"/>
      <c r="W128" s="75"/>
      <c r="X128" s="75"/>
      <c r="Y128" s="75"/>
      <c r="Z128" s="73">
        <v>4.5</v>
      </c>
      <c r="AA128" s="75"/>
      <c r="AB128" s="75"/>
      <c r="AC128" s="73">
        <v>4.5</v>
      </c>
      <c r="AD128" s="75"/>
      <c r="AE128" s="75"/>
      <c r="AF128" s="75"/>
      <c r="AG128" s="75"/>
      <c r="AH128" s="75"/>
      <c r="AI128" s="75"/>
      <c r="AJ128" s="73">
        <v>4.5</v>
      </c>
      <c r="AK128" s="75"/>
      <c r="AL128" s="75"/>
      <c r="AM128" s="322">
        <v>68</v>
      </c>
      <c r="AN128" s="75"/>
      <c r="AO128" s="75"/>
      <c r="AP128" s="322">
        <v>73</v>
      </c>
      <c r="AQ128" s="77"/>
      <c r="AR128" s="77"/>
    </row>
    <row r="129" spans="2:44" ht="15.75" x14ac:dyDescent="0.25">
      <c r="B129" s="825" t="s">
        <v>69</v>
      </c>
      <c r="C129" s="42" t="s">
        <v>74</v>
      </c>
      <c r="D129" s="76">
        <f>D126</f>
        <v>4.0974945945945933</v>
      </c>
      <c r="E129" s="77"/>
      <c r="F129" s="77"/>
      <c r="G129" s="76">
        <f>G126</f>
        <v>3.7686774774774787</v>
      </c>
      <c r="H129" s="77"/>
      <c r="I129" s="77"/>
      <c r="J129" s="76">
        <f>J126-0.003</f>
        <v>4.1009108108108112</v>
      </c>
      <c r="K129" s="77"/>
      <c r="L129" s="77"/>
      <c r="M129" s="324">
        <v>90</v>
      </c>
      <c r="N129" s="325"/>
      <c r="O129" s="326"/>
      <c r="P129" s="324">
        <v>90</v>
      </c>
      <c r="Q129" s="77"/>
      <c r="R129" s="77"/>
      <c r="S129" s="77"/>
      <c r="T129" s="77"/>
      <c r="U129" s="77"/>
      <c r="V129" s="77"/>
      <c r="W129" s="77"/>
      <c r="X129" s="77"/>
      <c r="Y129" s="77"/>
      <c r="Z129" s="808">
        <f>Z126</f>
        <v>3.8280637795764103</v>
      </c>
      <c r="AA129" s="809"/>
      <c r="AB129" s="809"/>
      <c r="AC129" s="808">
        <f>AC126</f>
        <v>3.7235226749726196</v>
      </c>
      <c r="AD129" s="77"/>
      <c r="AE129" s="77"/>
      <c r="AF129" s="77"/>
      <c r="AG129" s="77"/>
      <c r="AH129" s="77"/>
      <c r="AI129" s="77"/>
      <c r="AJ129" s="76">
        <f>AJ126</f>
        <v>3.9764511913995433</v>
      </c>
      <c r="AK129" s="77"/>
      <c r="AL129" s="77"/>
      <c r="AM129" s="323">
        <v>50</v>
      </c>
      <c r="AN129" s="77"/>
      <c r="AO129" s="77"/>
      <c r="AP129" s="323">
        <v>57</v>
      </c>
      <c r="AQ129" s="77"/>
      <c r="AR129" s="77"/>
    </row>
    <row r="130" spans="2:44" ht="15.75" x14ac:dyDescent="0.25">
      <c r="B130" s="826" t="s">
        <v>67</v>
      </c>
      <c r="C130" s="42" t="s">
        <v>75</v>
      </c>
      <c r="D130" s="76">
        <v>3.5</v>
      </c>
      <c r="E130" s="77"/>
      <c r="F130" s="77"/>
      <c r="G130" s="76">
        <v>3.5</v>
      </c>
      <c r="H130" s="77"/>
      <c r="I130" s="77"/>
      <c r="J130" s="76">
        <v>3.5</v>
      </c>
      <c r="K130" s="77"/>
      <c r="L130" s="77"/>
      <c r="M130" s="323">
        <v>75</v>
      </c>
      <c r="N130" s="75"/>
      <c r="O130" s="75"/>
      <c r="P130" s="323">
        <v>75</v>
      </c>
      <c r="Q130" s="75"/>
      <c r="R130" s="75"/>
      <c r="S130" s="75"/>
      <c r="T130" s="75"/>
      <c r="U130" s="75"/>
      <c r="V130" s="75"/>
      <c r="W130" s="75"/>
      <c r="X130" s="75"/>
      <c r="Y130" s="75"/>
      <c r="Z130" s="76">
        <v>3.5</v>
      </c>
      <c r="AA130" s="75"/>
      <c r="AB130" s="75"/>
      <c r="AC130" s="76">
        <v>3.5</v>
      </c>
      <c r="AD130" s="75"/>
      <c r="AE130" s="75"/>
      <c r="AF130" s="75"/>
      <c r="AG130" s="75"/>
      <c r="AH130" s="75"/>
      <c r="AI130" s="75"/>
      <c r="AJ130" s="76">
        <v>3.5</v>
      </c>
      <c r="AK130" s="75"/>
      <c r="AL130" s="75"/>
      <c r="AM130" s="322">
        <v>27</v>
      </c>
      <c r="AN130" s="75"/>
      <c r="AO130" s="75"/>
      <c r="AP130" s="322">
        <v>36</v>
      </c>
      <c r="AQ130" s="77"/>
      <c r="AR130" s="77"/>
    </row>
    <row r="131" spans="2:44" x14ac:dyDescent="0.25">
      <c r="B131" s="43" t="s">
        <v>71</v>
      </c>
      <c r="C131" s="29"/>
      <c r="AD131" s="320"/>
      <c r="AE131" s="320"/>
      <c r="AF131" s="320"/>
      <c r="AG131" s="320"/>
      <c r="AH131" s="320"/>
      <c r="AI131" s="320"/>
      <c r="AJ131" s="321" t="s">
        <v>163</v>
      </c>
      <c r="AK131" s="320" t="s">
        <v>119</v>
      </c>
      <c r="AL131" s="320"/>
      <c r="AM131" s="320"/>
      <c r="AN131" s="320"/>
      <c r="AO131" s="320"/>
      <c r="AP131" s="320"/>
      <c r="AQ131" s="320"/>
      <c r="AR131" s="320"/>
    </row>
    <row r="132" spans="2:44" x14ac:dyDescent="0.25">
      <c r="C132" s="29"/>
    </row>
    <row r="133" spans="2:44" x14ac:dyDescent="0.25">
      <c r="C133" s="29"/>
    </row>
    <row r="134" spans="2:44" x14ac:dyDescent="0.25">
      <c r="C134" s="29"/>
    </row>
  </sheetData>
  <mergeCells count="21">
    <mergeCell ref="AG5:AI5"/>
    <mergeCell ref="T5:Y5"/>
    <mergeCell ref="J5:L5"/>
    <mergeCell ref="A5:A6"/>
    <mergeCell ref="B5:B6"/>
    <mergeCell ref="C5:C6"/>
    <mergeCell ref="D5:F5"/>
    <mergeCell ref="G5:I5"/>
    <mergeCell ref="AF5:AF6"/>
    <mergeCell ref="M5:O5"/>
    <mergeCell ref="S5:S6"/>
    <mergeCell ref="P5:R5"/>
    <mergeCell ref="Z5:AB5"/>
    <mergeCell ref="AC5:AE5"/>
    <mergeCell ref="AY5:BB5"/>
    <mergeCell ref="AJ5:AL5"/>
    <mergeCell ref="AM5:AO5"/>
    <mergeCell ref="AP5:AR5"/>
    <mergeCell ref="AS5:AS6"/>
    <mergeCell ref="AX5:AX6"/>
    <mergeCell ref="AT5:AW5"/>
  </mergeCells>
  <conditionalFormatting sqref="L7:L83 L85:L125 F7:F125 I7:I125 O7:O125 R7:S125 AL7:AL125 AO7:AO125 AR7:AS125">
    <cfRule type="containsBlanks" dxfId="119" priority="59" stopIfTrue="1">
      <formula>LEN(TRIM(F7))=0</formula>
    </cfRule>
    <cfRule type="cellIs" dxfId="118" priority="2804" stopIfTrue="1" operator="equal">
      <formula>"D"</formula>
    </cfRule>
    <cfRule type="cellIs" dxfId="117" priority="2805" stopIfTrue="1" operator="equal">
      <formula>"C"</formula>
    </cfRule>
    <cfRule type="cellIs" dxfId="116" priority="2806" stopIfTrue="1" operator="equal">
      <formula>"B"</formula>
    </cfRule>
    <cfRule type="cellIs" dxfId="115" priority="2807" stopIfTrue="1" operator="equal">
      <formula>"A"</formula>
    </cfRule>
  </conditionalFormatting>
  <conditionalFormatting sqref="AX7:AX125">
    <cfRule type="cellIs" dxfId="114" priority="76" stopIfTrue="1" operator="equal">
      <formula>"D"</formula>
    </cfRule>
    <cfRule type="cellIs" dxfId="113" priority="77" stopIfTrue="1" operator="equal">
      <formula>"C"</formula>
    </cfRule>
    <cfRule type="cellIs" dxfId="112" priority="78" stopIfTrue="1" operator="equal">
      <formula>"B"</formula>
    </cfRule>
    <cfRule type="cellIs" dxfId="111" priority="79" stopIfTrue="1" operator="equal">
      <formula>"A"</formula>
    </cfRule>
  </conditionalFormatting>
  <conditionalFormatting sqref="AB7:AB125 AE7:AE125">
    <cfRule type="containsBlanks" dxfId="110" priority="9">
      <formula>LEN(TRIM(AB7))=0</formula>
    </cfRule>
    <cfRule type="cellIs" dxfId="109" priority="25" operator="equal">
      <formula>"D"</formula>
    </cfRule>
    <cfRule type="cellIs" dxfId="108" priority="26" operator="equal">
      <formula>"C"</formula>
    </cfRule>
    <cfRule type="cellIs" dxfId="107" priority="27" operator="equal">
      <formula>"B"</formula>
    </cfRule>
    <cfRule type="cellIs" dxfId="106" priority="28" operator="equal">
      <formula>"A"</formula>
    </cfRule>
  </conditionalFormatting>
  <conditionalFormatting sqref="AF7:AF125">
    <cfRule type="containsBlanks" dxfId="105" priority="13">
      <formula>LEN(TRIM(AF7))=0</formula>
    </cfRule>
    <cfRule type="cellIs" dxfId="104" priority="14" operator="equal">
      <formula>"D"</formula>
    </cfRule>
    <cfRule type="cellIs" dxfId="103" priority="15" operator="equal">
      <formula>"C"</formula>
    </cfRule>
    <cfRule type="cellIs" dxfId="102" priority="16" operator="equal">
      <formula>"B"</formula>
    </cfRule>
  </conditionalFormatting>
  <conditionalFormatting sqref="M7:M127">
    <cfRule type="containsBlanks" dxfId="101" priority="4748" stopIfTrue="1">
      <formula>LEN(TRIM(M7))=0</formula>
    </cfRule>
    <cfRule type="cellIs" dxfId="100" priority="4749" stopIfTrue="1" operator="greaterThanOrEqual">
      <formula>$M$128</formula>
    </cfRule>
    <cfRule type="cellIs" dxfId="99" priority="4750" stopIfTrue="1" operator="between">
      <formula>$M$129</formula>
      <formula>$M$128</formula>
    </cfRule>
    <cfRule type="cellIs" dxfId="98" priority="4751" stopIfTrue="1" operator="between">
      <formula>$M$130</formula>
      <formula>$M$129</formula>
    </cfRule>
    <cfRule type="cellIs" dxfId="97" priority="4752" stopIfTrue="1" operator="lessThan">
      <formula>$M$130</formula>
    </cfRule>
  </conditionalFormatting>
  <conditionalFormatting sqref="P7:P127">
    <cfRule type="containsBlanks" dxfId="96" priority="4758" stopIfTrue="1">
      <formula>LEN(TRIM(P7))=0</formula>
    </cfRule>
    <cfRule type="cellIs" dxfId="95" priority="4759" stopIfTrue="1" operator="greaterThanOrEqual">
      <formula>$P$128</formula>
    </cfRule>
    <cfRule type="cellIs" dxfId="94" priority="4760" stopIfTrue="1" operator="between">
      <formula>$P$129</formula>
      <formula>$P$128</formula>
    </cfRule>
    <cfRule type="cellIs" dxfId="93" priority="4761" stopIfTrue="1" operator="between">
      <formula>$P$130</formula>
      <formula>$P$129</formula>
    </cfRule>
    <cfRule type="cellIs" dxfId="92" priority="4762" stopIfTrue="1" operator="lessThan">
      <formula>$P$130</formula>
    </cfRule>
  </conditionalFormatting>
  <conditionalFormatting sqref="D7:D127">
    <cfRule type="cellIs" dxfId="91" priority="4768" stopIfTrue="1" operator="equal">
      <formula>$D$129</formula>
    </cfRule>
    <cfRule type="cellIs" dxfId="90" priority="4769" stopIfTrue="1" operator="lessThan">
      <formula>$D$130</formula>
    </cfRule>
    <cfRule type="cellIs" dxfId="89" priority="4770" stopIfTrue="1" operator="between">
      <formula>$D$130</formula>
      <formula>$D$129</formula>
    </cfRule>
    <cfRule type="cellIs" dxfId="88" priority="4771" stopIfTrue="1" operator="between">
      <formula>$D$129</formula>
      <formula>$D$128</formula>
    </cfRule>
    <cfRule type="cellIs" dxfId="87" priority="4772" stopIfTrue="1" operator="greaterThanOrEqual">
      <formula>$D$128</formula>
    </cfRule>
  </conditionalFormatting>
  <conditionalFormatting sqref="G7:G127">
    <cfRule type="cellIs" dxfId="86" priority="4778" stopIfTrue="1" operator="equal">
      <formula>$G$129</formula>
    </cfRule>
    <cfRule type="cellIs" dxfId="85" priority="4779" stopIfTrue="1" operator="lessThan">
      <formula>$G$130</formula>
    </cfRule>
    <cfRule type="cellIs" dxfId="84" priority="4780" stopIfTrue="1" operator="between">
      <formula>$G$130</formula>
      <formula>$G$129</formula>
    </cfRule>
    <cfRule type="cellIs" dxfId="83" priority="4781" stopIfTrue="1" operator="between">
      <formula>$G$129</formula>
      <formula>$G$128</formula>
    </cfRule>
    <cfRule type="cellIs" dxfId="82" priority="4782" stopIfTrue="1" operator="greaterThanOrEqual">
      <formula>$G$128</formula>
    </cfRule>
  </conditionalFormatting>
  <conditionalFormatting sqref="J7:J127">
    <cfRule type="cellIs" dxfId="81" priority="4788" stopIfTrue="1" operator="between">
      <formula>$J$129</formula>
      <formula>4.096</formula>
    </cfRule>
    <cfRule type="cellIs" dxfId="80" priority="4789" stopIfTrue="1" operator="lessThan">
      <formula>$J$130</formula>
    </cfRule>
    <cfRule type="cellIs" dxfId="79" priority="4790" stopIfTrue="1" operator="between">
      <formula>$J$130</formula>
      <formula>$J$129</formula>
    </cfRule>
    <cfRule type="cellIs" dxfId="78" priority="4791" stopIfTrue="1" operator="between">
      <formula>$J$129</formula>
      <formula>$J$128</formula>
    </cfRule>
    <cfRule type="cellIs" dxfId="77" priority="4792" stopIfTrue="1" operator="greaterThanOrEqual">
      <formula>$J$128</formula>
    </cfRule>
  </conditionalFormatting>
  <conditionalFormatting sqref="AP7:AP127">
    <cfRule type="containsBlanks" dxfId="76" priority="4798" stopIfTrue="1">
      <formula>LEN(TRIM(AP7))=0</formula>
    </cfRule>
    <cfRule type="cellIs" dxfId="75" priority="4799" stopIfTrue="1" operator="lessThan">
      <formula>$AP$130</formula>
    </cfRule>
    <cfRule type="cellIs" dxfId="74" priority="4800" stopIfTrue="1" operator="between">
      <formula>$AP$130</formula>
      <formula>$AP$129</formula>
    </cfRule>
    <cfRule type="cellIs" dxfId="73" priority="4801" stopIfTrue="1" operator="between">
      <formula>$AP$129</formula>
      <formula>$AP$128</formula>
    </cfRule>
    <cfRule type="cellIs" dxfId="72" priority="4802" stopIfTrue="1" operator="greaterThanOrEqual">
      <formula>$AP$128</formula>
    </cfRule>
    <cfRule type="cellIs" dxfId="71" priority="1" stopIfTrue="1" operator="between">
      <formula>$AP$126</formula>
      <formula>60.116</formula>
    </cfRule>
  </conditionalFormatting>
  <conditionalFormatting sqref="AM7:AM127">
    <cfRule type="containsBlanks" dxfId="70" priority="4808" stopIfTrue="1">
      <formula>LEN(TRIM(AM7))=0</formula>
    </cfRule>
    <cfRule type="cellIs" dxfId="69" priority="4809" stopIfTrue="1" operator="lessThan">
      <formula>$AM$130</formula>
    </cfRule>
    <cfRule type="cellIs" dxfId="68" priority="4810" stopIfTrue="1" operator="between">
      <formula>$AM$130</formula>
      <formula>$AM$129</formula>
    </cfRule>
    <cfRule type="cellIs" dxfId="67" priority="4811" stopIfTrue="1" operator="between">
      <formula>$AM$129</formula>
      <formula>$AM$128</formula>
    </cfRule>
    <cfRule type="cellIs" dxfId="66" priority="4812" stopIfTrue="1" operator="greaterThanOrEqual">
      <formula>$AM$128</formula>
    </cfRule>
    <cfRule type="cellIs" dxfId="65" priority="2" operator="between">
      <formula>$AM$126</formula>
      <formula>53.926</formula>
    </cfRule>
  </conditionalFormatting>
  <conditionalFormatting sqref="Z7:Z127">
    <cfRule type="containsBlanks" dxfId="64" priority="4818" stopIfTrue="1">
      <formula>LEN(TRIM(Z7))=0</formula>
    </cfRule>
    <cfRule type="cellIs" dxfId="63" priority="4819" stopIfTrue="1" operator="between">
      <formula>4.5</formula>
      <formula>$Z$126</formula>
    </cfRule>
    <cfRule type="cellIs" dxfId="62" priority="4820" stopIfTrue="1" operator="between">
      <formula>3.5</formula>
      <formula>$Z$126</formula>
    </cfRule>
    <cfRule type="cellIs" dxfId="61" priority="4821" stopIfTrue="1" operator="lessThan">
      <formula>3.5</formula>
    </cfRule>
    <cfRule type="cellIs" dxfId="60" priority="12" operator="between">
      <formula>$Z$126</formula>
      <formula>3.826</formula>
    </cfRule>
  </conditionalFormatting>
  <conditionalFormatting sqref="AC7:AC127">
    <cfRule type="containsBlanks" dxfId="59" priority="11">
      <formula>LEN(TRIM(AC7))=0</formula>
    </cfRule>
    <cfRule type="cellIs" dxfId="58" priority="4826" operator="lessThan">
      <formula>3.5</formula>
    </cfRule>
    <cfRule type="cellIs" dxfId="57" priority="4827" operator="between">
      <formula>$AC$126</formula>
      <formula>3.5</formula>
    </cfRule>
    <cfRule type="cellIs" dxfId="56" priority="4828" operator="between">
      <formula>4.499</formula>
      <formula>$AC$126</formula>
    </cfRule>
    <cfRule type="cellIs" dxfId="55" priority="4829" operator="greaterThanOrEqual">
      <formula>4.5</formula>
    </cfRule>
    <cfRule type="cellIs" dxfId="54" priority="10" operator="between">
      <formula>$AC$126</formula>
      <formula>3.715</formula>
    </cfRule>
  </conditionalFormatting>
  <conditionalFormatting sqref="AJ7:AJ127">
    <cfRule type="cellIs" dxfId="53" priority="8" operator="between">
      <formula>4.5</formula>
      <formula>5</formula>
    </cfRule>
    <cfRule type="cellIs" dxfId="52" priority="7" operator="between">
      <formula>4.499</formula>
      <formula>$AJ$126</formula>
    </cfRule>
    <cfRule type="cellIs" dxfId="51" priority="6" operator="between">
      <formula>$AJ$126</formula>
      <formula>3.5</formula>
    </cfRule>
    <cfRule type="cellIs" dxfId="50" priority="5" operator="lessThan">
      <formula>3.5</formula>
    </cfRule>
    <cfRule type="containsBlanks" dxfId="49" priority="4">
      <formula>LEN(TRIM(AJ7))=0</formula>
    </cfRule>
    <cfRule type="cellIs" dxfId="48" priority="3" operator="between">
      <formula>$AJ$126</formula>
      <formula>3.976</formula>
    </cfRule>
  </conditionalFormatting>
  <pageMargins left="0.25" right="0.25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1:S1"/>
  <sheetViews>
    <sheetView zoomScale="90" zoomScaleNormal="90" workbookViewId="0"/>
  </sheetViews>
  <sheetFormatPr defaultRowHeight="15" x14ac:dyDescent="0.25"/>
  <cols>
    <col min="3" max="3" width="9.140625" customWidth="1"/>
  </cols>
  <sheetData>
    <row r="1" spans="12:19" ht="21.75" customHeight="1" x14ac:dyDescent="0.25">
      <c r="L1" s="623" t="s">
        <v>76</v>
      </c>
      <c r="M1" s="624"/>
      <c r="N1" s="624"/>
      <c r="O1" s="624"/>
      <c r="P1" s="624"/>
      <c r="Q1" s="624"/>
      <c r="R1" s="623" t="s">
        <v>236</v>
      </c>
      <c r="S1" s="624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21"/>
  <sheetViews>
    <sheetView zoomScale="90" zoomScaleNormal="90" workbookViewId="0">
      <pane xSplit="4" ySplit="6" topLeftCell="W7" activePane="bottomRight" state="frozen"/>
      <selection pane="topRight" activeCell="E1" sqref="E1"/>
      <selection pane="bottomLeft" activeCell="A6" sqref="A6"/>
      <selection pane="bottomRight" activeCell="D5" sqref="D5:D6"/>
    </sheetView>
  </sheetViews>
  <sheetFormatPr defaultRowHeight="15" x14ac:dyDescent="0.25"/>
  <cols>
    <col min="1" max="1" width="4.7109375" customWidth="1"/>
    <col min="2" max="2" width="8.7109375" customWidth="1"/>
    <col min="3" max="3" width="18.140625" customWidth="1"/>
    <col min="4" max="4" width="31.7109375" customWidth="1"/>
    <col min="5" max="5" width="7.7109375" customWidth="1"/>
    <col min="6" max="9" width="7.28515625" customWidth="1"/>
    <col min="10" max="10" width="8.7109375" style="2" customWidth="1"/>
    <col min="11" max="15" width="7.7109375" customWidth="1"/>
    <col min="16" max="16" width="8.7109375" customWidth="1"/>
    <col min="17" max="17" width="7.7109375" customWidth="1"/>
    <col min="18" max="21" width="7.28515625" customWidth="1"/>
    <col min="22" max="22" width="8.7109375" customWidth="1"/>
    <col min="23" max="27" width="7.7109375" customWidth="1"/>
    <col min="28" max="28" width="10" customWidth="1"/>
    <col min="29" max="29" width="7.7109375" customWidth="1"/>
    <col min="30" max="30" width="8.7109375" customWidth="1"/>
    <col min="31" max="35" width="7.7109375" customWidth="1"/>
    <col min="36" max="36" width="10" customWidth="1"/>
    <col min="37" max="37" width="7.7109375" customWidth="1"/>
    <col min="38" max="38" width="8.7109375" customWidth="1"/>
    <col min="39" max="39" width="7.7109375" customWidth="1"/>
    <col min="40" max="43" width="7.28515625" customWidth="1"/>
    <col min="44" max="44" width="8.7109375" customWidth="1"/>
    <col min="45" max="45" width="7.7109375" customWidth="1"/>
    <col min="46" max="49" width="7.28515625" customWidth="1"/>
    <col min="50" max="50" width="8.7109375" customWidth="1"/>
    <col min="51" max="55" width="7.7109375" customWidth="1"/>
    <col min="56" max="56" width="8.7109375" customWidth="1"/>
    <col min="57" max="57" width="7.7109375" customWidth="1"/>
    <col min="58" max="63" width="7.28515625" customWidth="1"/>
    <col min="64" max="64" width="8.7109375" customWidth="1"/>
    <col min="65" max="65" width="7.7109375" customWidth="1"/>
    <col min="66" max="71" width="7.28515625" customWidth="1"/>
    <col min="72" max="72" width="8.7109375" customWidth="1"/>
  </cols>
  <sheetData>
    <row r="1" spans="1:72" x14ac:dyDescent="0.25">
      <c r="B1" s="286"/>
      <c r="C1" s="18" t="s">
        <v>156</v>
      </c>
    </row>
    <row r="2" spans="1:72" ht="15.75" x14ac:dyDescent="0.25">
      <c r="B2" s="341"/>
      <c r="C2" s="18" t="s">
        <v>157</v>
      </c>
      <c r="D2" s="309" t="s">
        <v>230</v>
      </c>
      <c r="F2" s="93"/>
      <c r="G2" s="93"/>
      <c r="H2" s="93"/>
      <c r="I2" s="93"/>
      <c r="J2" s="4"/>
      <c r="AN2" s="424"/>
    </row>
    <row r="3" spans="1:72" x14ac:dyDescent="0.25">
      <c r="B3" s="340"/>
      <c r="C3" s="18" t="s">
        <v>158</v>
      </c>
      <c r="E3" s="93"/>
      <c r="F3" s="93"/>
      <c r="G3" s="93"/>
      <c r="H3" s="93"/>
      <c r="I3" s="93"/>
      <c r="J3" s="4"/>
    </row>
    <row r="4" spans="1:72" ht="15.75" thickBot="1" x14ac:dyDescent="0.3">
      <c r="B4" s="19"/>
      <c r="C4" s="18" t="s">
        <v>159</v>
      </c>
      <c r="D4" s="94"/>
      <c r="E4" s="874" t="s">
        <v>8</v>
      </c>
      <c r="F4" s="874"/>
      <c r="G4" s="874"/>
      <c r="H4" s="874"/>
      <c r="I4" s="874"/>
      <c r="J4" s="127">
        <v>2024</v>
      </c>
      <c r="K4" s="873" t="s">
        <v>121</v>
      </c>
      <c r="L4" s="873"/>
      <c r="M4" s="873"/>
      <c r="N4" s="873"/>
      <c r="O4" s="873"/>
      <c r="P4" s="127">
        <v>2024</v>
      </c>
      <c r="Q4" s="873" t="s">
        <v>122</v>
      </c>
      <c r="R4" s="873"/>
      <c r="S4" s="873"/>
      <c r="T4" s="873"/>
      <c r="U4" s="873"/>
      <c r="V4" s="127">
        <v>2024</v>
      </c>
      <c r="W4" s="874" t="s">
        <v>128</v>
      </c>
      <c r="X4" s="874"/>
      <c r="Y4" s="874"/>
      <c r="Z4" s="874"/>
      <c r="AA4" s="874"/>
      <c r="AB4" s="874"/>
      <c r="AC4" s="874"/>
      <c r="AD4" s="127">
        <v>2024</v>
      </c>
      <c r="AE4" s="874" t="s">
        <v>129</v>
      </c>
      <c r="AF4" s="874"/>
      <c r="AG4" s="874"/>
      <c r="AH4" s="874"/>
      <c r="AI4" s="874"/>
      <c r="AJ4" s="874"/>
      <c r="AK4" s="874"/>
      <c r="AL4" s="127">
        <v>2024</v>
      </c>
      <c r="AM4" s="873" t="s">
        <v>131</v>
      </c>
      <c r="AN4" s="873"/>
      <c r="AO4" s="873"/>
      <c r="AP4" s="873"/>
      <c r="AQ4" s="873"/>
      <c r="AR4" s="127">
        <v>2024</v>
      </c>
      <c r="AS4" s="873" t="s">
        <v>132</v>
      </c>
      <c r="AT4" s="873"/>
      <c r="AU4" s="873"/>
      <c r="AV4" s="873"/>
      <c r="AW4" s="873"/>
      <c r="AX4" s="127">
        <v>2024</v>
      </c>
      <c r="AY4" s="873" t="s">
        <v>154</v>
      </c>
      <c r="AZ4" s="873"/>
      <c r="BA4" s="873"/>
      <c r="BB4" s="873"/>
      <c r="BC4" s="873"/>
      <c r="BD4" s="127">
        <v>2024</v>
      </c>
      <c r="BE4" s="873" t="s">
        <v>155</v>
      </c>
      <c r="BF4" s="873"/>
      <c r="BG4" s="873"/>
      <c r="BH4" s="873"/>
      <c r="BI4" s="873"/>
      <c r="BJ4" s="873"/>
      <c r="BK4" s="873"/>
      <c r="BL4" s="127">
        <v>2024</v>
      </c>
      <c r="BM4" s="873" t="s">
        <v>137</v>
      </c>
      <c r="BN4" s="873"/>
      <c r="BO4" s="873"/>
      <c r="BP4" s="873"/>
      <c r="BQ4" s="873"/>
      <c r="BR4" s="873"/>
      <c r="BS4" s="873"/>
      <c r="BT4" s="130">
        <v>2024</v>
      </c>
    </row>
    <row r="5" spans="1:72" ht="18" customHeight="1" x14ac:dyDescent="0.25">
      <c r="A5" s="885" t="s">
        <v>0</v>
      </c>
      <c r="B5" s="906" t="s">
        <v>9</v>
      </c>
      <c r="C5" s="906" t="s">
        <v>10</v>
      </c>
      <c r="D5" s="906" t="s">
        <v>11</v>
      </c>
      <c r="E5" s="899" t="s">
        <v>173</v>
      </c>
      <c r="F5" s="887" t="s">
        <v>13</v>
      </c>
      <c r="G5" s="888"/>
      <c r="H5" s="888"/>
      <c r="I5" s="889"/>
      <c r="J5" s="897" t="s">
        <v>12</v>
      </c>
      <c r="K5" s="885" t="s">
        <v>173</v>
      </c>
      <c r="L5" s="887" t="s">
        <v>13</v>
      </c>
      <c r="M5" s="888"/>
      <c r="N5" s="888"/>
      <c r="O5" s="889"/>
      <c r="P5" s="897" t="s">
        <v>12</v>
      </c>
      <c r="Q5" s="885" t="s">
        <v>173</v>
      </c>
      <c r="R5" s="887" t="s">
        <v>13</v>
      </c>
      <c r="S5" s="888"/>
      <c r="T5" s="888"/>
      <c r="U5" s="889"/>
      <c r="V5" s="897" t="s">
        <v>12</v>
      </c>
      <c r="W5" s="864" t="s">
        <v>173</v>
      </c>
      <c r="X5" s="903" t="s">
        <v>123</v>
      </c>
      <c r="Y5" s="904"/>
      <c r="Z5" s="904"/>
      <c r="AA5" s="904"/>
      <c r="AB5" s="904"/>
      <c r="AC5" s="904"/>
      <c r="AD5" s="905"/>
      <c r="AE5" s="864" t="s">
        <v>173</v>
      </c>
      <c r="AF5" s="903" t="s">
        <v>123</v>
      </c>
      <c r="AG5" s="904"/>
      <c r="AH5" s="904"/>
      <c r="AI5" s="904"/>
      <c r="AJ5" s="904"/>
      <c r="AK5" s="904"/>
      <c r="AL5" s="905"/>
      <c r="AM5" s="885" t="s">
        <v>173</v>
      </c>
      <c r="AN5" s="887" t="s">
        <v>123</v>
      </c>
      <c r="AO5" s="888"/>
      <c r="AP5" s="888"/>
      <c r="AQ5" s="889"/>
      <c r="AR5" s="897" t="s">
        <v>12</v>
      </c>
      <c r="AS5" s="885" t="s">
        <v>173</v>
      </c>
      <c r="AT5" s="887" t="s">
        <v>123</v>
      </c>
      <c r="AU5" s="888"/>
      <c r="AV5" s="888"/>
      <c r="AW5" s="889"/>
      <c r="AX5" s="897" t="s">
        <v>12</v>
      </c>
      <c r="AY5" s="885" t="s">
        <v>173</v>
      </c>
      <c r="AZ5" s="887" t="s">
        <v>123</v>
      </c>
      <c r="BA5" s="888"/>
      <c r="BB5" s="888"/>
      <c r="BC5" s="889"/>
      <c r="BD5" s="890" t="s">
        <v>12</v>
      </c>
      <c r="BE5" s="864" t="s">
        <v>173</v>
      </c>
      <c r="BF5" s="894" t="s">
        <v>123</v>
      </c>
      <c r="BG5" s="895"/>
      <c r="BH5" s="895"/>
      <c r="BI5" s="895"/>
      <c r="BJ5" s="895"/>
      <c r="BK5" s="896"/>
      <c r="BL5" s="875" t="s">
        <v>12</v>
      </c>
      <c r="BM5" s="864" t="s">
        <v>173</v>
      </c>
      <c r="BN5" s="881" t="s">
        <v>123</v>
      </c>
      <c r="BO5" s="882"/>
      <c r="BP5" s="882"/>
      <c r="BQ5" s="882"/>
      <c r="BR5" s="882"/>
      <c r="BS5" s="883"/>
      <c r="BT5" s="877" t="s">
        <v>136</v>
      </c>
    </row>
    <row r="6" spans="1:72" ht="27" customHeight="1" thickBot="1" x14ac:dyDescent="0.3">
      <c r="A6" s="886"/>
      <c r="B6" s="907"/>
      <c r="C6" s="907"/>
      <c r="D6" s="907"/>
      <c r="E6" s="900"/>
      <c r="F6" s="3">
        <v>2</v>
      </c>
      <c r="G6" s="3">
        <v>3</v>
      </c>
      <c r="H6" s="3">
        <v>4</v>
      </c>
      <c r="I6" s="3">
        <v>5</v>
      </c>
      <c r="J6" s="898"/>
      <c r="K6" s="886"/>
      <c r="L6" s="3">
        <v>2</v>
      </c>
      <c r="M6" s="3">
        <v>3</v>
      </c>
      <c r="N6" s="3">
        <v>4</v>
      </c>
      <c r="O6" s="3">
        <v>5</v>
      </c>
      <c r="P6" s="898"/>
      <c r="Q6" s="886"/>
      <c r="R6" s="3">
        <v>2</v>
      </c>
      <c r="S6" s="3">
        <v>3</v>
      </c>
      <c r="T6" s="3">
        <v>4</v>
      </c>
      <c r="U6" s="3">
        <v>5</v>
      </c>
      <c r="V6" s="898"/>
      <c r="W6" s="865"/>
      <c r="X6" s="101" t="s">
        <v>130</v>
      </c>
      <c r="Y6" s="101" t="s">
        <v>124</v>
      </c>
      <c r="Z6" s="102" t="s">
        <v>125</v>
      </c>
      <c r="AA6" s="102" t="s">
        <v>124</v>
      </c>
      <c r="AB6" s="103" t="s">
        <v>126</v>
      </c>
      <c r="AC6" s="102" t="s">
        <v>124</v>
      </c>
      <c r="AD6" s="104" t="s">
        <v>127</v>
      </c>
      <c r="AE6" s="865"/>
      <c r="AF6" s="101" t="s">
        <v>130</v>
      </c>
      <c r="AG6" s="101" t="s">
        <v>124</v>
      </c>
      <c r="AH6" s="102" t="s">
        <v>125</v>
      </c>
      <c r="AI6" s="102" t="s">
        <v>124</v>
      </c>
      <c r="AJ6" s="103" t="s">
        <v>126</v>
      </c>
      <c r="AK6" s="102" t="s">
        <v>124</v>
      </c>
      <c r="AL6" s="104" t="s">
        <v>127</v>
      </c>
      <c r="AM6" s="886"/>
      <c r="AN6" s="3">
        <v>5</v>
      </c>
      <c r="AO6" s="3">
        <v>4</v>
      </c>
      <c r="AP6" s="3">
        <v>3</v>
      </c>
      <c r="AQ6" s="3">
        <v>2</v>
      </c>
      <c r="AR6" s="898"/>
      <c r="AS6" s="886"/>
      <c r="AT6" s="3">
        <v>2</v>
      </c>
      <c r="AU6" s="3">
        <v>3</v>
      </c>
      <c r="AV6" s="3">
        <v>4</v>
      </c>
      <c r="AW6" s="3">
        <v>5</v>
      </c>
      <c r="AX6" s="898"/>
      <c r="AY6" s="886"/>
      <c r="AZ6" s="3">
        <v>2</v>
      </c>
      <c r="BA6" s="3">
        <v>3</v>
      </c>
      <c r="BB6" s="3">
        <v>4</v>
      </c>
      <c r="BC6" s="3">
        <v>5</v>
      </c>
      <c r="BD6" s="891"/>
      <c r="BE6" s="865"/>
      <c r="BF6" s="342" t="s">
        <v>133</v>
      </c>
      <c r="BG6" s="342" t="s">
        <v>226</v>
      </c>
      <c r="BH6" s="342" t="s">
        <v>227</v>
      </c>
      <c r="BI6" s="342" t="s">
        <v>172</v>
      </c>
      <c r="BJ6" s="342" t="s">
        <v>134</v>
      </c>
      <c r="BK6" s="510">
        <v>100</v>
      </c>
      <c r="BL6" s="876"/>
      <c r="BM6" s="865"/>
      <c r="BN6" s="126" t="s">
        <v>135</v>
      </c>
      <c r="BO6" s="126" t="s">
        <v>228</v>
      </c>
      <c r="BP6" s="126" t="s">
        <v>229</v>
      </c>
      <c r="BQ6" s="126" t="s">
        <v>172</v>
      </c>
      <c r="BR6" s="126" t="s">
        <v>134</v>
      </c>
      <c r="BS6" s="126">
        <v>100</v>
      </c>
      <c r="BT6" s="878"/>
    </row>
    <row r="7" spans="1:72" s="1" customFormat="1" ht="15" customHeight="1" x14ac:dyDescent="0.25">
      <c r="A7" s="10">
        <v>1</v>
      </c>
      <c r="B7" s="598">
        <v>10003</v>
      </c>
      <c r="C7" s="599" t="s">
        <v>1</v>
      </c>
      <c r="D7" s="597" t="s">
        <v>14</v>
      </c>
      <c r="E7" s="598">
        <v>41</v>
      </c>
      <c r="F7" s="596"/>
      <c r="G7" s="596">
        <v>7.32</v>
      </c>
      <c r="H7" s="596">
        <v>24.39</v>
      </c>
      <c r="I7" s="596">
        <v>68.290000000000006</v>
      </c>
      <c r="J7" s="594">
        <f>(2*F7+3*G7+4*H7+5*I7)/100</f>
        <v>4.6097000000000001</v>
      </c>
      <c r="K7" s="419">
        <v>40</v>
      </c>
      <c r="L7" s="412"/>
      <c r="M7" s="412">
        <v>7.5</v>
      </c>
      <c r="N7" s="412">
        <v>50</v>
      </c>
      <c r="O7" s="412">
        <v>42.5</v>
      </c>
      <c r="P7" s="418">
        <f t="shared" ref="P7:P8" si="0">(2*L7+3*M7+4*N7+5*O7)/100</f>
        <v>4.3499999999999996</v>
      </c>
      <c r="Q7" s="709">
        <v>41</v>
      </c>
      <c r="R7" s="710"/>
      <c r="S7" s="710">
        <v>4.88</v>
      </c>
      <c r="T7" s="710">
        <v>36.590000000000003</v>
      </c>
      <c r="U7" s="710">
        <v>58.54</v>
      </c>
      <c r="V7" s="20">
        <f>(2*R7+3*S7+4*T7+5*U7)/100</f>
        <v>4.5369999999999999</v>
      </c>
      <c r="W7" s="388">
        <f t="shared" ref="W7:W14" si="1">X7+Z7+AB7</f>
        <v>44</v>
      </c>
      <c r="X7" s="389">
        <v>5</v>
      </c>
      <c r="Y7" s="390">
        <f t="shared" ref="Y7:Y15" si="2">X7*100/W7</f>
        <v>11.363636363636363</v>
      </c>
      <c r="Z7" s="391">
        <v>24</v>
      </c>
      <c r="AA7" s="390">
        <f t="shared" ref="AA7:AA15" si="3">Z7*100/W7</f>
        <v>54.545454545454547</v>
      </c>
      <c r="AB7" s="391">
        <v>15</v>
      </c>
      <c r="AC7" s="390">
        <f t="shared" ref="AC7:AC15" si="4">AB7*100/W7</f>
        <v>34.090909090909093</v>
      </c>
      <c r="AD7" s="348">
        <f t="shared" ref="AD7:AD14" si="5">AA7+AC7</f>
        <v>88.63636363636364</v>
      </c>
      <c r="AE7" s="353">
        <v>40</v>
      </c>
      <c r="AF7" s="354"/>
      <c r="AG7" s="355"/>
      <c r="AH7" s="353">
        <v>25</v>
      </c>
      <c r="AI7" s="356">
        <f t="shared" ref="AI7:AI70" si="6">AH7*100/AE7</f>
        <v>62.5</v>
      </c>
      <c r="AJ7" s="353">
        <v>15</v>
      </c>
      <c r="AK7" s="357">
        <f>AJ7*100/AE7</f>
        <v>37.5</v>
      </c>
      <c r="AL7" s="343">
        <f>(AH7+AJ7)*100/AE7</f>
        <v>100</v>
      </c>
      <c r="AM7" s="601"/>
      <c r="AN7" s="735"/>
      <c r="AO7" s="735"/>
      <c r="AP7" s="735"/>
      <c r="AQ7" s="735"/>
      <c r="AR7" s="602"/>
      <c r="AS7" s="115"/>
      <c r="AT7" s="229"/>
      <c r="AU7" s="116"/>
      <c r="AV7" s="116"/>
      <c r="AW7" s="229"/>
      <c r="AX7" s="117"/>
      <c r="AY7" s="239"/>
      <c r="AZ7" s="239"/>
      <c r="BA7" s="239"/>
      <c r="BB7" s="239"/>
      <c r="BC7" s="239"/>
      <c r="BD7" s="569"/>
      <c r="BE7" s="571"/>
      <c r="BF7" s="572"/>
      <c r="BG7" s="572"/>
      <c r="BH7" s="678"/>
      <c r="BI7" s="572"/>
      <c r="BJ7" s="572"/>
      <c r="BK7" s="573"/>
      <c r="BL7" s="574"/>
      <c r="BM7" s="581"/>
      <c r="BN7" s="582"/>
      <c r="BO7" s="582"/>
      <c r="BP7" s="582"/>
      <c r="BQ7" s="582"/>
      <c r="BR7" s="582"/>
      <c r="BS7" s="582"/>
      <c r="BT7" s="583"/>
    </row>
    <row r="8" spans="1:72" s="1" customFormat="1" ht="15" customHeight="1" x14ac:dyDescent="0.25">
      <c r="A8" s="12">
        <v>2</v>
      </c>
      <c r="B8" s="251">
        <v>10002</v>
      </c>
      <c r="C8" s="5" t="s">
        <v>1</v>
      </c>
      <c r="D8" s="331" t="s">
        <v>174</v>
      </c>
      <c r="E8" s="469">
        <v>128</v>
      </c>
      <c r="F8" s="471">
        <v>0.78</v>
      </c>
      <c r="G8" s="471">
        <v>22.66</v>
      </c>
      <c r="H8" s="471">
        <v>50</v>
      </c>
      <c r="I8" s="471">
        <v>26.56</v>
      </c>
      <c r="J8" s="23">
        <f t="shared" ref="J8:J65" si="7">(2*F8+3*G8+4*H8+5*I8)/100</f>
        <v>4.0234000000000005</v>
      </c>
      <c r="K8" s="470">
        <v>125</v>
      </c>
      <c r="L8" s="477">
        <v>3.2</v>
      </c>
      <c r="M8" s="477">
        <v>29.6</v>
      </c>
      <c r="N8" s="477">
        <v>44</v>
      </c>
      <c r="O8" s="477">
        <v>23.2</v>
      </c>
      <c r="P8" s="21">
        <f t="shared" si="0"/>
        <v>3.8720000000000003</v>
      </c>
      <c r="Q8" s="709">
        <v>125</v>
      </c>
      <c r="R8" s="710">
        <v>0.8</v>
      </c>
      <c r="S8" s="710">
        <v>15.2</v>
      </c>
      <c r="T8" s="710">
        <v>49.6</v>
      </c>
      <c r="U8" s="710">
        <v>34.4</v>
      </c>
      <c r="V8" s="23">
        <f>(2*R8+3*S8+4*T8+5*U8)/100</f>
        <v>4.1760000000000002</v>
      </c>
      <c r="W8" s="392">
        <f t="shared" si="1"/>
        <v>126</v>
      </c>
      <c r="X8" s="393">
        <v>15</v>
      </c>
      <c r="Y8" s="394">
        <f t="shared" si="2"/>
        <v>11.904761904761905</v>
      </c>
      <c r="Z8" s="395">
        <v>65</v>
      </c>
      <c r="AA8" s="394">
        <f t="shared" si="3"/>
        <v>51.587301587301589</v>
      </c>
      <c r="AB8" s="395">
        <v>46</v>
      </c>
      <c r="AC8" s="394">
        <f t="shared" si="4"/>
        <v>36.507936507936506</v>
      </c>
      <c r="AD8" s="349">
        <f t="shared" si="5"/>
        <v>88.095238095238102</v>
      </c>
      <c r="AE8" s="358">
        <v>120</v>
      </c>
      <c r="AF8" s="359">
        <v>3</v>
      </c>
      <c r="AG8" s="360">
        <f t="shared" ref="AG8" si="8">AF8*100/AE8</f>
        <v>2.5</v>
      </c>
      <c r="AH8" s="358">
        <v>45</v>
      </c>
      <c r="AI8" s="361">
        <f t="shared" si="6"/>
        <v>37.5</v>
      </c>
      <c r="AJ8" s="253">
        <v>72</v>
      </c>
      <c r="AK8" s="362">
        <f t="shared" ref="AK8:AK11" si="9">AJ8*100/AE8</f>
        <v>60</v>
      </c>
      <c r="AL8" s="344">
        <f t="shared" ref="AL8:AL9" si="10">(AH8+AJ8)*100/AE8</f>
        <v>97.5</v>
      </c>
      <c r="AM8" s="603">
        <v>110</v>
      </c>
      <c r="AN8" s="736">
        <v>5</v>
      </c>
      <c r="AO8" s="736">
        <v>61</v>
      </c>
      <c r="AP8" s="736">
        <v>43</v>
      </c>
      <c r="AQ8" s="736">
        <v>1</v>
      </c>
      <c r="AR8" s="105">
        <f>(5*AN8+4*AO8+3*AP8+2*AQ8)/AM8</f>
        <v>3.6363636363636362</v>
      </c>
      <c r="AS8" s="764">
        <v>110</v>
      </c>
      <c r="AT8" s="765">
        <v>2</v>
      </c>
      <c r="AU8" s="765">
        <v>51</v>
      </c>
      <c r="AV8" s="765">
        <v>33</v>
      </c>
      <c r="AW8" s="766">
        <v>24</v>
      </c>
      <c r="AX8" s="113">
        <f t="shared" ref="AX8:AX71" si="11">(2*AT8+3*AU8+4*AV8+5*AW8)/AS8</f>
        <v>3.7181818181818183</v>
      </c>
      <c r="AY8" s="240">
        <v>41</v>
      </c>
      <c r="AZ8" s="240"/>
      <c r="BA8" s="240">
        <v>12</v>
      </c>
      <c r="BB8" s="240">
        <v>18</v>
      </c>
      <c r="BC8" s="240">
        <v>11</v>
      </c>
      <c r="BD8" s="797">
        <f t="shared" ref="BD8:BD70" si="12">(2*AZ8+3*BA8+4*BB8+5*BC8)/AY8</f>
        <v>3.975609756097561</v>
      </c>
      <c r="BE8" s="575">
        <v>31</v>
      </c>
      <c r="BF8" s="240"/>
      <c r="BG8" s="240">
        <v>1</v>
      </c>
      <c r="BH8" s="240">
        <v>17</v>
      </c>
      <c r="BI8" s="240">
        <v>9</v>
      </c>
      <c r="BJ8" s="240">
        <v>4</v>
      </c>
      <c r="BK8" s="241"/>
      <c r="BL8" s="543">
        <v>61.645161290322584</v>
      </c>
      <c r="BM8" s="550">
        <v>72</v>
      </c>
      <c r="BN8" s="270"/>
      <c r="BO8" s="270">
        <v>5</v>
      </c>
      <c r="BP8" s="270">
        <v>37</v>
      </c>
      <c r="BQ8" s="270">
        <v>16</v>
      </c>
      <c r="BR8" s="270">
        <v>14</v>
      </c>
      <c r="BS8" s="270"/>
      <c r="BT8" s="540">
        <v>65.5</v>
      </c>
    </row>
    <row r="9" spans="1:72" s="1" customFormat="1" ht="15" customHeight="1" x14ac:dyDescent="0.25">
      <c r="A9" s="12">
        <v>3</v>
      </c>
      <c r="B9" s="251">
        <v>10090</v>
      </c>
      <c r="C9" s="5" t="s">
        <v>1</v>
      </c>
      <c r="D9" s="332" t="s">
        <v>16</v>
      </c>
      <c r="E9" s="469">
        <v>164</v>
      </c>
      <c r="F9" s="471"/>
      <c r="G9" s="471">
        <v>12.2</v>
      </c>
      <c r="H9" s="471">
        <v>54.27</v>
      </c>
      <c r="I9" s="471">
        <v>33.54</v>
      </c>
      <c r="J9" s="21">
        <f t="shared" si="7"/>
        <v>4.2138</v>
      </c>
      <c r="K9" s="470">
        <v>168</v>
      </c>
      <c r="L9" s="477">
        <v>0.6</v>
      </c>
      <c r="M9" s="477">
        <v>21.43</v>
      </c>
      <c r="N9" s="477">
        <v>59.52</v>
      </c>
      <c r="O9" s="477">
        <v>18.45</v>
      </c>
      <c r="P9" s="23">
        <f t="shared" ref="P9:P65" si="13">(2*L9+3*M9+4*N9+5*O9)/100</f>
        <v>3.9581999999999997</v>
      </c>
      <c r="Q9" s="709">
        <v>166</v>
      </c>
      <c r="R9" s="710"/>
      <c r="S9" s="710">
        <v>6.02</v>
      </c>
      <c r="T9" s="710">
        <v>53.01</v>
      </c>
      <c r="U9" s="710">
        <v>40.96</v>
      </c>
      <c r="V9" s="23">
        <f>(2*R9+3*S9+4*T9+5*U9)/100</f>
        <v>4.3490000000000002</v>
      </c>
      <c r="W9" s="392">
        <f t="shared" si="1"/>
        <v>167</v>
      </c>
      <c r="X9" s="393">
        <v>14</v>
      </c>
      <c r="Y9" s="394">
        <f t="shared" si="2"/>
        <v>8.3832335329341312</v>
      </c>
      <c r="Z9" s="395">
        <v>74</v>
      </c>
      <c r="AA9" s="394">
        <f>Z9*100/W9</f>
        <v>44.311377245508979</v>
      </c>
      <c r="AB9" s="395">
        <v>79</v>
      </c>
      <c r="AC9" s="394">
        <f t="shared" si="4"/>
        <v>47.305389221556887</v>
      </c>
      <c r="AD9" s="349">
        <f t="shared" si="5"/>
        <v>91.616766467065872</v>
      </c>
      <c r="AE9" s="358">
        <v>157</v>
      </c>
      <c r="AF9" s="359">
        <v>11</v>
      </c>
      <c r="AG9" s="360">
        <f>AF9*100/AE9</f>
        <v>7.0063694267515926</v>
      </c>
      <c r="AH9" s="358">
        <v>89</v>
      </c>
      <c r="AI9" s="361">
        <f t="shared" si="6"/>
        <v>56.687898089171973</v>
      </c>
      <c r="AJ9" s="363">
        <v>57</v>
      </c>
      <c r="AK9" s="362">
        <f t="shared" si="9"/>
        <v>36.305732484076437</v>
      </c>
      <c r="AL9" s="344">
        <f t="shared" si="10"/>
        <v>92.99363057324841</v>
      </c>
      <c r="AM9" s="604">
        <v>143</v>
      </c>
      <c r="AN9" s="737">
        <v>1</v>
      </c>
      <c r="AO9" s="737">
        <v>117</v>
      </c>
      <c r="AP9" s="737">
        <v>18</v>
      </c>
      <c r="AQ9" s="737">
        <v>7</v>
      </c>
      <c r="AR9" s="106">
        <f t="shared" ref="AR9:AR72" si="14">(5*AN9+4*AO9+3*AP9+2*AQ9)/AM9</f>
        <v>3.7832167832167833</v>
      </c>
      <c r="AS9" s="767">
        <v>143</v>
      </c>
      <c r="AT9" s="768">
        <v>7</v>
      </c>
      <c r="AU9" s="768">
        <v>65</v>
      </c>
      <c r="AV9" s="768">
        <v>47</v>
      </c>
      <c r="AW9" s="768">
        <v>24</v>
      </c>
      <c r="AX9" s="114">
        <f t="shared" si="11"/>
        <v>3.6153846153846154</v>
      </c>
      <c r="AY9" s="240">
        <v>38</v>
      </c>
      <c r="AZ9" s="240"/>
      <c r="BA9" s="240">
        <v>10</v>
      </c>
      <c r="BB9" s="240">
        <v>19</v>
      </c>
      <c r="BC9" s="240">
        <v>9</v>
      </c>
      <c r="BD9" s="797">
        <f t="shared" si="12"/>
        <v>3.9736842105263159</v>
      </c>
      <c r="BE9" s="575">
        <v>45</v>
      </c>
      <c r="BF9" s="240">
        <v>3</v>
      </c>
      <c r="BG9" s="240">
        <v>7</v>
      </c>
      <c r="BH9" s="240">
        <v>11</v>
      </c>
      <c r="BI9" s="240">
        <v>20</v>
      </c>
      <c r="BJ9" s="240">
        <v>4</v>
      </c>
      <c r="BK9" s="241"/>
      <c r="BL9" s="542">
        <v>59.088888888888889</v>
      </c>
      <c r="BM9" s="554">
        <v>80</v>
      </c>
      <c r="BN9" s="270"/>
      <c r="BO9" s="270">
        <v>5</v>
      </c>
      <c r="BP9" s="270">
        <v>48</v>
      </c>
      <c r="BQ9" s="270">
        <v>17</v>
      </c>
      <c r="BR9" s="270">
        <v>10</v>
      </c>
      <c r="BS9" s="270"/>
      <c r="BT9" s="540">
        <v>63.287500000000001</v>
      </c>
    </row>
    <row r="10" spans="1:72" s="1" customFormat="1" ht="15" customHeight="1" x14ac:dyDescent="0.25">
      <c r="A10" s="12">
        <v>4</v>
      </c>
      <c r="B10" s="251">
        <v>10004</v>
      </c>
      <c r="C10" s="5" t="s">
        <v>1</v>
      </c>
      <c r="D10" s="332" t="s">
        <v>15</v>
      </c>
      <c r="E10" s="469">
        <v>107</v>
      </c>
      <c r="F10" s="471"/>
      <c r="G10" s="471">
        <v>1.87</v>
      </c>
      <c r="H10" s="471">
        <v>14.95</v>
      </c>
      <c r="I10" s="471">
        <v>83.18</v>
      </c>
      <c r="J10" s="21">
        <f>(2*F10+3*G10+4*H10+5*I10)/100</f>
        <v>4.8131000000000004</v>
      </c>
      <c r="K10" s="470">
        <v>111</v>
      </c>
      <c r="L10" s="477"/>
      <c r="M10" s="477">
        <v>8.11</v>
      </c>
      <c r="N10" s="477">
        <v>45.95</v>
      </c>
      <c r="O10" s="477">
        <v>45.95</v>
      </c>
      <c r="P10" s="21">
        <f>(2*L10+3*M10+4*N10+5*O10)/100</f>
        <v>4.3788</v>
      </c>
      <c r="Q10" s="709">
        <v>111</v>
      </c>
      <c r="R10" s="710"/>
      <c r="S10" s="710">
        <v>0.9</v>
      </c>
      <c r="T10" s="710">
        <v>33.33</v>
      </c>
      <c r="U10" s="710">
        <v>65.77</v>
      </c>
      <c r="V10" s="21">
        <f t="shared" ref="V10:V65" si="15">(2*R10+3*S10+4*T10+5*U10)/100</f>
        <v>4.6486999999999998</v>
      </c>
      <c r="W10" s="396">
        <f t="shared" si="1"/>
        <v>105</v>
      </c>
      <c r="X10" s="397">
        <v>2</v>
      </c>
      <c r="Y10" s="394">
        <f t="shared" si="2"/>
        <v>1.9047619047619047</v>
      </c>
      <c r="Z10" s="398">
        <v>37</v>
      </c>
      <c r="AA10" s="399">
        <f t="shared" si="3"/>
        <v>35.238095238095241</v>
      </c>
      <c r="AB10" s="398">
        <v>66</v>
      </c>
      <c r="AC10" s="399">
        <f t="shared" si="4"/>
        <v>62.857142857142854</v>
      </c>
      <c r="AD10" s="350">
        <f t="shared" si="5"/>
        <v>98.095238095238102</v>
      </c>
      <c r="AE10" s="358">
        <v>103</v>
      </c>
      <c r="AF10" s="359">
        <v>4</v>
      </c>
      <c r="AG10" s="360">
        <f>AF10*100/AE10</f>
        <v>3.883495145631068</v>
      </c>
      <c r="AH10" s="358">
        <v>46</v>
      </c>
      <c r="AI10" s="361">
        <f t="shared" si="6"/>
        <v>44.660194174757279</v>
      </c>
      <c r="AJ10" s="358">
        <v>53</v>
      </c>
      <c r="AK10" s="362">
        <f>AJ10*100/AE10</f>
        <v>51.456310679611647</v>
      </c>
      <c r="AL10" s="344">
        <f>(AH10+AJ10)*100/AE10</f>
        <v>96.116504854368927</v>
      </c>
      <c r="AM10" s="732">
        <v>177</v>
      </c>
      <c r="AN10" s="738">
        <v>55</v>
      </c>
      <c r="AO10" s="738">
        <v>107</v>
      </c>
      <c r="AP10" s="738">
        <v>15</v>
      </c>
      <c r="AQ10" s="739"/>
      <c r="AR10" s="725">
        <f t="shared" si="14"/>
        <v>4.2259887005649714</v>
      </c>
      <c r="AS10" s="769">
        <v>177</v>
      </c>
      <c r="AT10" s="738"/>
      <c r="AU10" s="738">
        <v>36</v>
      </c>
      <c r="AV10" s="738">
        <v>71</v>
      </c>
      <c r="AW10" s="738">
        <v>70</v>
      </c>
      <c r="AX10" s="718">
        <f t="shared" si="11"/>
        <v>4.1920903954802258</v>
      </c>
      <c r="AY10" s="240">
        <v>44</v>
      </c>
      <c r="AZ10" s="240"/>
      <c r="BA10" s="240">
        <v>3</v>
      </c>
      <c r="BB10" s="240">
        <v>17</v>
      </c>
      <c r="BC10" s="240">
        <v>24</v>
      </c>
      <c r="BD10" s="797">
        <f t="shared" si="12"/>
        <v>4.4772727272727275</v>
      </c>
      <c r="BE10" s="575">
        <v>81</v>
      </c>
      <c r="BF10" s="240">
        <v>2</v>
      </c>
      <c r="BG10" s="240">
        <v>1</v>
      </c>
      <c r="BH10" s="240">
        <v>24</v>
      </c>
      <c r="BI10" s="240">
        <v>36</v>
      </c>
      <c r="BJ10" s="240">
        <v>18</v>
      </c>
      <c r="BK10" s="241"/>
      <c r="BL10" s="552">
        <v>69.086419753086417</v>
      </c>
      <c r="BM10" s="553">
        <v>124</v>
      </c>
      <c r="BN10" s="270"/>
      <c r="BO10" s="270">
        <v>3</v>
      </c>
      <c r="BP10" s="270">
        <v>60</v>
      </c>
      <c r="BQ10" s="270">
        <v>30</v>
      </c>
      <c r="BR10" s="270">
        <v>31</v>
      </c>
      <c r="BS10" s="270"/>
      <c r="BT10" s="562">
        <v>68.099999999999994</v>
      </c>
    </row>
    <row r="11" spans="1:72" s="1" customFormat="1" ht="15" customHeight="1" x14ac:dyDescent="0.25">
      <c r="A11" s="12">
        <v>5</v>
      </c>
      <c r="B11" s="413">
        <v>10001</v>
      </c>
      <c r="C11" s="15" t="s">
        <v>1</v>
      </c>
      <c r="D11" s="331" t="s">
        <v>175</v>
      </c>
      <c r="E11" s="469">
        <v>101</v>
      </c>
      <c r="F11" s="471"/>
      <c r="G11" s="471">
        <v>6.93</v>
      </c>
      <c r="H11" s="471">
        <v>32.67</v>
      </c>
      <c r="I11" s="471">
        <v>60.4</v>
      </c>
      <c r="J11" s="23">
        <f>(2*F11+3*G11+4*H11+5*I11)/100</f>
        <v>4.5347</v>
      </c>
      <c r="K11" s="470">
        <v>103</v>
      </c>
      <c r="L11" s="477">
        <v>2.91</v>
      </c>
      <c r="M11" s="477">
        <v>20.39</v>
      </c>
      <c r="N11" s="477">
        <v>39.81</v>
      </c>
      <c r="O11" s="477">
        <v>36.89</v>
      </c>
      <c r="P11" s="21">
        <f t="shared" ref="P11:P12" si="16">(2*L11+3*M11+4*N11+5*O11)/100</f>
        <v>4.1067999999999998</v>
      </c>
      <c r="Q11" s="709">
        <v>97</v>
      </c>
      <c r="R11" s="710"/>
      <c r="S11" s="710">
        <v>8.25</v>
      </c>
      <c r="T11" s="710">
        <v>36.08</v>
      </c>
      <c r="U11" s="710">
        <v>55.67</v>
      </c>
      <c r="V11" s="21">
        <f t="shared" si="15"/>
        <v>4.4741999999999997</v>
      </c>
      <c r="W11" s="392">
        <f t="shared" si="1"/>
        <v>101</v>
      </c>
      <c r="X11" s="393">
        <v>6</v>
      </c>
      <c r="Y11" s="394">
        <f t="shared" si="2"/>
        <v>5.9405940594059405</v>
      </c>
      <c r="Z11" s="395">
        <v>42</v>
      </c>
      <c r="AA11" s="394">
        <f t="shared" si="3"/>
        <v>41.584158415841586</v>
      </c>
      <c r="AB11" s="395">
        <v>53</v>
      </c>
      <c r="AC11" s="394">
        <f t="shared" si="4"/>
        <v>52.475247524752476</v>
      </c>
      <c r="AD11" s="349">
        <f t="shared" si="5"/>
        <v>94.059405940594061</v>
      </c>
      <c r="AE11" s="358">
        <v>83</v>
      </c>
      <c r="AF11" s="359">
        <v>4</v>
      </c>
      <c r="AG11" s="360">
        <f>AF11*100/AE11</f>
        <v>4.8192771084337354</v>
      </c>
      <c r="AH11" s="358">
        <v>37</v>
      </c>
      <c r="AI11" s="361">
        <f t="shared" si="6"/>
        <v>44.578313253012048</v>
      </c>
      <c r="AJ11" s="358">
        <v>42</v>
      </c>
      <c r="AK11" s="362">
        <f>AJ11*100/AE11</f>
        <v>50.602409638554214</v>
      </c>
      <c r="AL11" s="344">
        <f>(AH11+AJ11)*100/AE11</f>
        <v>95.180722891566262</v>
      </c>
      <c r="AM11" s="733">
        <v>54</v>
      </c>
      <c r="AN11" s="740">
        <v>6</v>
      </c>
      <c r="AO11" s="740">
        <v>42</v>
      </c>
      <c r="AP11" s="740">
        <v>5</v>
      </c>
      <c r="AQ11" s="741">
        <v>1</v>
      </c>
      <c r="AR11" s="719">
        <f t="shared" si="14"/>
        <v>3.9814814814814814</v>
      </c>
      <c r="AS11" s="770">
        <v>54</v>
      </c>
      <c r="AT11" s="740"/>
      <c r="AU11" s="740">
        <v>11</v>
      </c>
      <c r="AV11" s="740">
        <v>17</v>
      </c>
      <c r="AW11" s="740">
        <v>26</v>
      </c>
      <c r="AX11" s="719">
        <f t="shared" si="11"/>
        <v>4.2777777777777777</v>
      </c>
      <c r="AY11" s="243">
        <v>15</v>
      </c>
      <c r="AZ11" s="243"/>
      <c r="BA11" s="243">
        <v>6</v>
      </c>
      <c r="BB11" s="243">
        <v>6</v>
      </c>
      <c r="BC11" s="243">
        <v>3</v>
      </c>
      <c r="BD11" s="798">
        <f t="shared" si="12"/>
        <v>3.8</v>
      </c>
      <c r="BE11" s="576">
        <v>15</v>
      </c>
      <c r="BF11" s="243"/>
      <c r="BG11" s="243">
        <v>3</v>
      </c>
      <c r="BH11" s="243">
        <v>2</v>
      </c>
      <c r="BI11" s="243">
        <v>8</v>
      </c>
      <c r="BJ11" s="243">
        <v>2</v>
      </c>
      <c r="BK11" s="244"/>
      <c r="BL11" s="556">
        <v>65.066666666666663</v>
      </c>
      <c r="BM11" s="554">
        <v>30</v>
      </c>
      <c r="BN11" s="272"/>
      <c r="BO11" s="272">
        <v>2</v>
      </c>
      <c r="BP11" s="272">
        <v>16</v>
      </c>
      <c r="BQ11" s="272">
        <v>8</v>
      </c>
      <c r="BR11" s="272">
        <v>4</v>
      </c>
      <c r="BS11" s="272"/>
      <c r="BT11" s="540">
        <v>62.8</v>
      </c>
    </row>
    <row r="12" spans="1:72" s="1" customFormat="1" ht="15" customHeight="1" x14ac:dyDescent="0.25">
      <c r="A12" s="12">
        <v>6</v>
      </c>
      <c r="B12" s="251">
        <v>10120</v>
      </c>
      <c r="C12" s="5" t="s">
        <v>1</v>
      </c>
      <c r="D12" s="332" t="s">
        <v>176</v>
      </c>
      <c r="E12" s="469">
        <v>93</v>
      </c>
      <c r="F12" s="471">
        <v>6.45</v>
      </c>
      <c r="G12" s="471">
        <v>19.350000000000001</v>
      </c>
      <c r="H12" s="471">
        <v>41.94</v>
      </c>
      <c r="I12" s="471">
        <v>32.26</v>
      </c>
      <c r="J12" s="21">
        <f t="shared" si="7"/>
        <v>4.0000999999999998</v>
      </c>
      <c r="K12" s="470">
        <v>91</v>
      </c>
      <c r="L12" s="477">
        <v>8.7899999999999991</v>
      </c>
      <c r="M12" s="477">
        <v>24.18</v>
      </c>
      <c r="N12" s="477">
        <v>41.76</v>
      </c>
      <c r="O12" s="477">
        <v>25.27</v>
      </c>
      <c r="P12" s="21">
        <f t="shared" si="16"/>
        <v>3.8350999999999997</v>
      </c>
      <c r="Q12" s="709">
        <v>94</v>
      </c>
      <c r="R12" s="710">
        <v>2.13</v>
      </c>
      <c r="S12" s="710">
        <v>8.51</v>
      </c>
      <c r="T12" s="710">
        <v>59.57</v>
      </c>
      <c r="U12" s="710">
        <v>29.79</v>
      </c>
      <c r="V12" s="21">
        <f t="shared" si="15"/>
        <v>4.1701999999999995</v>
      </c>
      <c r="W12" s="392">
        <f t="shared" si="1"/>
        <v>95</v>
      </c>
      <c r="X12" s="393">
        <v>30</v>
      </c>
      <c r="Y12" s="394">
        <f t="shared" si="2"/>
        <v>31.578947368421051</v>
      </c>
      <c r="Z12" s="395">
        <v>43</v>
      </c>
      <c r="AA12" s="394">
        <f t="shared" si="3"/>
        <v>45.263157894736842</v>
      </c>
      <c r="AB12" s="395">
        <v>22</v>
      </c>
      <c r="AC12" s="394">
        <f t="shared" si="4"/>
        <v>23.157894736842106</v>
      </c>
      <c r="AD12" s="349">
        <f t="shared" si="5"/>
        <v>68.421052631578945</v>
      </c>
      <c r="AE12" s="358">
        <v>88</v>
      </c>
      <c r="AF12" s="359"/>
      <c r="AG12" s="360"/>
      <c r="AH12" s="358">
        <v>46</v>
      </c>
      <c r="AI12" s="361">
        <f t="shared" si="6"/>
        <v>52.272727272727273</v>
      </c>
      <c r="AJ12" s="358">
        <v>42</v>
      </c>
      <c r="AK12" s="362">
        <f t="shared" ref="AK12:AK75" si="17">AJ12*100/AE12</f>
        <v>47.727272727272727</v>
      </c>
      <c r="AL12" s="344">
        <f t="shared" ref="AL12:AL64" si="18">(AH12+AJ12)*100/AE12</f>
        <v>100</v>
      </c>
      <c r="AM12" s="733">
        <v>84</v>
      </c>
      <c r="AN12" s="740">
        <v>2</v>
      </c>
      <c r="AO12" s="740">
        <v>54</v>
      </c>
      <c r="AP12" s="740">
        <v>22</v>
      </c>
      <c r="AQ12" s="740">
        <v>6</v>
      </c>
      <c r="AR12" s="562">
        <f t="shared" si="14"/>
        <v>3.6190476190476191</v>
      </c>
      <c r="AS12" s="769">
        <v>82</v>
      </c>
      <c r="AT12" s="738">
        <v>3</v>
      </c>
      <c r="AU12" s="738">
        <v>48</v>
      </c>
      <c r="AV12" s="738">
        <v>12</v>
      </c>
      <c r="AW12" s="738">
        <v>19</v>
      </c>
      <c r="AX12" s="720">
        <f t="shared" si="11"/>
        <v>3.5731707317073171</v>
      </c>
      <c r="AY12" s="240">
        <v>14</v>
      </c>
      <c r="AZ12" s="240"/>
      <c r="BA12" s="240">
        <v>8</v>
      </c>
      <c r="BB12" s="240">
        <v>6</v>
      </c>
      <c r="BC12" s="240"/>
      <c r="BD12" s="797">
        <f t="shared" si="12"/>
        <v>3.4285714285714284</v>
      </c>
      <c r="BE12" s="575">
        <v>13</v>
      </c>
      <c r="BF12" s="240">
        <v>5</v>
      </c>
      <c r="BG12" s="240">
        <v>2</v>
      </c>
      <c r="BH12" s="240">
        <v>5</v>
      </c>
      <c r="BI12" s="240">
        <v>1</v>
      </c>
      <c r="BJ12" s="240"/>
      <c r="BK12" s="241"/>
      <c r="BL12" s="543">
        <v>34.769230769230766</v>
      </c>
      <c r="BM12" s="554">
        <v>22</v>
      </c>
      <c r="BN12" s="270"/>
      <c r="BO12" s="270">
        <v>1</v>
      </c>
      <c r="BP12" s="270">
        <v>15</v>
      </c>
      <c r="BQ12" s="270">
        <v>6</v>
      </c>
      <c r="BR12" s="270"/>
      <c r="BS12" s="270"/>
      <c r="BT12" s="563">
        <v>59.909090909090907</v>
      </c>
    </row>
    <row r="13" spans="1:72" s="1" customFormat="1" ht="15" customHeight="1" x14ac:dyDescent="0.25">
      <c r="A13" s="12">
        <v>7</v>
      </c>
      <c r="B13" s="251">
        <v>10190</v>
      </c>
      <c r="C13" s="5" t="s">
        <v>1</v>
      </c>
      <c r="D13" s="332" t="s">
        <v>177</v>
      </c>
      <c r="E13" s="469">
        <v>123</v>
      </c>
      <c r="F13" s="471">
        <v>2.44</v>
      </c>
      <c r="G13" s="471">
        <v>12.2</v>
      </c>
      <c r="H13" s="471">
        <v>45.53</v>
      </c>
      <c r="I13" s="471">
        <v>39.840000000000003</v>
      </c>
      <c r="J13" s="21">
        <f t="shared" si="7"/>
        <v>4.2279999999999998</v>
      </c>
      <c r="K13" s="470">
        <v>119</v>
      </c>
      <c r="L13" s="477">
        <v>5.04</v>
      </c>
      <c r="M13" s="477">
        <v>23.53</v>
      </c>
      <c r="N13" s="477">
        <v>42.86</v>
      </c>
      <c r="O13" s="477">
        <v>28.57</v>
      </c>
      <c r="P13" s="21">
        <f t="shared" si="13"/>
        <v>3.9496000000000002</v>
      </c>
      <c r="Q13" s="709">
        <v>122</v>
      </c>
      <c r="R13" s="710">
        <v>0.82</v>
      </c>
      <c r="S13" s="710">
        <v>20.49</v>
      </c>
      <c r="T13" s="710">
        <v>58.2</v>
      </c>
      <c r="U13" s="710">
        <v>20.49</v>
      </c>
      <c r="V13" s="21">
        <f t="shared" si="15"/>
        <v>3.9836</v>
      </c>
      <c r="W13" s="392">
        <f t="shared" si="1"/>
        <v>128</v>
      </c>
      <c r="X13" s="393">
        <v>15</v>
      </c>
      <c r="Y13" s="394">
        <f t="shared" si="2"/>
        <v>11.71875</v>
      </c>
      <c r="Z13" s="395">
        <v>59</v>
      </c>
      <c r="AA13" s="394">
        <f t="shared" si="3"/>
        <v>46.09375</v>
      </c>
      <c r="AB13" s="395">
        <v>54</v>
      </c>
      <c r="AC13" s="394">
        <f t="shared" si="4"/>
        <v>42.1875</v>
      </c>
      <c r="AD13" s="349">
        <f t="shared" si="5"/>
        <v>88.28125</v>
      </c>
      <c r="AE13" s="358">
        <v>129</v>
      </c>
      <c r="AF13" s="359">
        <v>4</v>
      </c>
      <c r="AG13" s="360">
        <f t="shared" ref="AG13:AG43" si="19">AF13*100/AE13</f>
        <v>3.1007751937984498</v>
      </c>
      <c r="AH13" s="358">
        <v>63</v>
      </c>
      <c r="AI13" s="361">
        <f t="shared" si="6"/>
        <v>48.837209302325583</v>
      </c>
      <c r="AJ13" s="358">
        <v>62</v>
      </c>
      <c r="AK13" s="362">
        <f t="shared" si="17"/>
        <v>48.062015503875969</v>
      </c>
      <c r="AL13" s="344">
        <f t="shared" si="18"/>
        <v>96.899224806201545</v>
      </c>
      <c r="AM13" s="604">
        <v>104</v>
      </c>
      <c r="AN13" s="742">
        <v>2</v>
      </c>
      <c r="AO13" s="742">
        <v>71</v>
      </c>
      <c r="AP13" s="742">
        <v>26</v>
      </c>
      <c r="AQ13" s="742">
        <v>5</v>
      </c>
      <c r="AR13" s="106">
        <f t="shared" si="14"/>
        <v>3.6730769230769229</v>
      </c>
      <c r="AS13" s="767">
        <v>104</v>
      </c>
      <c r="AT13" s="768">
        <v>7</v>
      </c>
      <c r="AU13" s="768">
        <v>46</v>
      </c>
      <c r="AV13" s="768">
        <v>35</v>
      </c>
      <c r="AW13" s="768">
        <v>16</v>
      </c>
      <c r="AX13" s="114">
        <f t="shared" si="11"/>
        <v>3.5769230769230771</v>
      </c>
      <c r="AY13" s="240">
        <v>25</v>
      </c>
      <c r="AZ13" s="240"/>
      <c r="BA13" s="240">
        <v>5</v>
      </c>
      <c r="BB13" s="240">
        <v>9</v>
      </c>
      <c r="BC13" s="240">
        <v>11</v>
      </c>
      <c r="BD13" s="797">
        <f t="shared" si="12"/>
        <v>4.24</v>
      </c>
      <c r="BE13" s="575">
        <v>20</v>
      </c>
      <c r="BF13" s="240">
        <v>1</v>
      </c>
      <c r="BG13" s="240">
        <v>1</v>
      </c>
      <c r="BH13" s="240">
        <v>11</v>
      </c>
      <c r="BI13" s="240">
        <v>7</v>
      </c>
      <c r="BJ13" s="240"/>
      <c r="BK13" s="241"/>
      <c r="BL13" s="552">
        <v>57.4</v>
      </c>
      <c r="BM13" s="554">
        <v>45</v>
      </c>
      <c r="BN13" s="270"/>
      <c r="BO13" s="270">
        <v>1</v>
      </c>
      <c r="BP13" s="270">
        <v>32</v>
      </c>
      <c r="BQ13" s="270">
        <v>10</v>
      </c>
      <c r="BR13" s="270">
        <v>2</v>
      </c>
      <c r="BS13" s="270"/>
      <c r="BT13" s="547">
        <v>60.37777777777778</v>
      </c>
    </row>
    <row r="14" spans="1:72" s="1" customFormat="1" ht="15" customHeight="1" x14ac:dyDescent="0.25">
      <c r="A14" s="12">
        <v>8</v>
      </c>
      <c r="B14" s="251">
        <v>10320</v>
      </c>
      <c r="C14" s="5" t="s">
        <v>1</v>
      </c>
      <c r="D14" s="332" t="s">
        <v>17</v>
      </c>
      <c r="E14" s="469">
        <v>98</v>
      </c>
      <c r="F14" s="471">
        <v>1.02</v>
      </c>
      <c r="G14" s="471">
        <v>15.31</v>
      </c>
      <c r="H14" s="471">
        <v>53.06</v>
      </c>
      <c r="I14" s="471">
        <v>30.61</v>
      </c>
      <c r="J14" s="423">
        <f t="shared" si="7"/>
        <v>4.1326000000000001</v>
      </c>
      <c r="K14" s="494">
        <v>96</v>
      </c>
      <c r="L14" s="477">
        <v>2.08</v>
      </c>
      <c r="M14" s="477">
        <v>27.08</v>
      </c>
      <c r="N14" s="477">
        <v>61.46</v>
      </c>
      <c r="O14" s="495">
        <v>9.3800000000000008</v>
      </c>
      <c r="P14" s="21">
        <f t="shared" si="13"/>
        <v>3.7813999999999997</v>
      </c>
      <c r="Q14" s="709">
        <v>98</v>
      </c>
      <c r="R14" s="710"/>
      <c r="S14" s="710">
        <v>8.16</v>
      </c>
      <c r="T14" s="710">
        <v>59.18</v>
      </c>
      <c r="U14" s="710">
        <v>32.65</v>
      </c>
      <c r="V14" s="21">
        <f t="shared" si="15"/>
        <v>4.2444999999999995</v>
      </c>
      <c r="W14" s="392">
        <f t="shared" si="1"/>
        <v>93</v>
      </c>
      <c r="X14" s="393">
        <v>35</v>
      </c>
      <c r="Y14" s="394">
        <f t="shared" si="2"/>
        <v>37.634408602150536</v>
      </c>
      <c r="Z14" s="395">
        <v>32</v>
      </c>
      <c r="AA14" s="394">
        <f t="shared" si="3"/>
        <v>34.408602150537632</v>
      </c>
      <c r="AB14" s="395">
        <v>26</v>
      </c>
      <c r="AC14" s="394">
        <f t="shared" si="4"/>
        <v>27.956989247311828</v>
      </c>
      <c r="AD14" s="349">
        <f t="shared" si="5"/>
        <v>62.365591397849457</v>
      </c>
      <c r="AE14" s="358">
        <v>96</v>
      </c>
      <c r="AF14" s="359">
        <v>7</v>
      </c>
      <c r="AG14" s="360">
        <f t="shared" si="19"/>
        <v>7.291666666666667</v>
      </c>
      <c r="AH14" s="358">
        <v>47</v>
      </c>
      <c r="AI14" s="361">
        <f t="shared" si="6"/>
        <v>48.958333333333336</v>
      </c>
      <c r="AJ14" s="358">
        <v>42</v>
      </c>
      <c r="AK14" s="362">
        <f t="shared" si="17"/>
        <v>43.75</v>
      </c>
      <c r="AL14" s="344">
        <f t="shared" si="18"/>
        <v>92.708333333333329</v>
      </c>
      <c r="AM14" s="732">
        <v>98</v>
      </c>
      <c r="AN14" s="738">
        <v>1</v>
      </c>
      <c r="AO14" s="738">
        <v>73</v>
      </c>
      <c r="AP14" s="738">
        <v>20</v>
      </c>
      <c r="AQ14" s="741">
        <v>4</v>
      </c>
      <c r="AR14" s="719">
        <f t="shared" si="14"/>
        <v>3.7244897959183674</v>
      </c>
      <c r="AS14" s="769">
        <v>98</v>
      </c>
      <c r="AT14" s="738">
        <v>2</v>
      </c>
      <c r="AU14" s="738">
        <v>53</v>
      </c>
      <c r="AV14" s="738">
        <v>27</v>
      </c>
      <c r="AW14" s="738">
        <v>16</v>
      </c>
      <c r="AX14" s="123">
        <f t="shared" si="11"/>
        <v>3.5816326530612246</v>
      </c>
      <c r="AY14" s="240">
        <v>31</v>
      </c>
      <c r="AZ14" s="240">
        <v>1</v>
      </c>
      <c r="BA14" s="240">
        <v>8</v>
      </c>
      <c r="BB14" s="240">
        <v>17</v>
      </c>
      <c r="BC14" s="240">
        <v>5</v>
      </c>
      <c r="BD14" s="797">
        <f t="shared" si="12"/>
        <v>3.838709677419355</v>
      </c>
      <c r="BE14" s="575">
        <v>19</v>
      </c>
      <c r="BF14" s="240">
        <v>4</v>
      </c>
      <c r="BG14" s="240">
        <v>1</v>
      </c>
      <c r="BH14" s="240">
        <v>9</v>
      </c>
      <c r="BI14" s="240">
        <v>4</v>
      </c>
      <c r="BJ14" s="240">
        <v>1</v>
      </c>
      <c r="BK14" s="241"/>
      <c r="BL14" s="543">
        <v>49.736842105263158</v>
      </c>
      <c r="BM14" s="554">
        <v>46</v>
      </c>
      <c r="BN14" s="270"/>
      <c r="BO14" s="270">
        <v>6</v>
      </c>
      <c r="BP14" s="270">
        <v>30</v>
      </c>
      <c r="BQ14" s="270">
        <v>7</v>
      </c>
      <c r="BR14" s="270">
        <v>3</v>
      </c>
      <c r="BS14" s="270"/>
      <c r="BT14" s="563">
        <v>56.239130434782609</v>
      </c>
    </row>
    <row r="15" spans="1:72" s="1" customFormat="1" ht="15" customHeight="1" thickBot="1" x14ac:dyDescent="0.3">
      <c r="A15" s="13">
        <v>9</v>
      </c>
      <c r="B15" s="625">
        <v>10860</v>
      </c>
      <c r="C15" s="14" t="s">
        <v>1</v>
      </c>
      <c r="D15" s="333" t="s">
        <v>165</v>
      </c>
      <c r="E15" s="425">
        <v>91</v>
      </c>
      <c r="F15" s="472">
        <v>1.1000000000000001</v>
      </c>
      <c r="G15" s="472">
        <v>20.88</v>
      </c>
      <c r="H15" s="472">
        <v>47.25</v>
      </c>
      <c r="I15" s="472">
        <v>30.77</v>
      </c>
      <c r="J15" s="22">
        <f t="shared" si="7"/>
        <v>4.0769000000000002</v>
      </c>
      <c r="K15" s="493">
        <v>90</v>
      </c>
      <c r="L15" s="496">
        <v>11.11</v>
      </c>
      <c r="M15" s="496">
        <v>34.44</v>
      </c>
      <c r="N15" s="496">
        <v>41.11</v>
      </c>
      <c r="O15" s="497">
        <v>13.33</v>
      </c>
      <c r="P15" s="22">
        <f t="shared" si="13"/>
        <v>3.5663</v>
      </c>
      <c r="Q15" s="709">
        <v>91</v>
      </c>
      <c r="R15" s="710"/>
      <c r="S15" s="710">
        <v>14.29</v>
      </c>
      <c r="T15" s="710">
        <v>62.64</v>
      </c>
      <c r="U15" s="710">
        <v>23.08</v>
      </c>
      <c r="V15" s="22">
        <f t="shared" si="15"/>
        <v>4.0883000000000003</v>
      </c>
      <c r="W15" s="400"/>
      <c r="X15" s="401"/>
      <c r="Y15" s="402"/>
      <c r="Z15" s="403"/>
      <c r="AA15" s="402"/>
      <c r="AB15" s="403"/>
      <c r="AC15" s="402"/>
      <c r="AD15" s="351"/>
      <c r="AE15" s="364">
        <v>84</v>
      </c>
      <c r="AF15" s="365">
        <v>4</v>
      </c>
      <c r="AG15" s="366">
        <f t="shared" si="19"/>
        <v>4.7619047619047619</v>
      </c>
      <c r="AH15" s="367">
        <v>48</v>
      </c>
      <c r="AI15" s="368">
        <f t="shared" si="6"/>
        <v>57.142857142857146</v>
      </c>
      <c r="AJ15" s="367">
        <v>32</v>
      </c>
      <c r="AK15" s="369">
        <f t="shared" si="17"/>
        <v>38.095238095238095</v>
      </c>
      <c r="AL15" s="345">
        <f t="shared" si="18"/>
        <v>95.238095238095241</v>
      </c>
      <c r="AM15" s="734">
        <v>71</v>
      </c>
      <c r="AN15" s="743"/>
      <c r="AO15" s="743">
        <v>51</v>
      </c>
      <c r="AP15" s="743">
        <v>17</v>
      </c>
      <c r="AQ15" s="743">
        <v>3</v>
      </c>
      <c r="AR15" s="726">
        <f t="shared" si="14"/>
        <v>3.676056338028169</v>
      </c>
      <c r="AS15" s="771">
        <v>71</v>
      </c>
      <c r="AT15" s="772">
        <v>2</v>
      </c>
      <c r="AU15" s="772">
        <v>37</v>
      </c>
      <c r="AV15" s="772">
        <v>23</v>
      </c>
      <c r="AW15" s="772">
        <v>9</v>
      </c>
      <c r="AX15" s="721">
        <f t="shared" si="11"/>
        <v>3.5492957746478875</v>
      </c>
      <c r="AY15" s="245">
        <v>18</v>
      </c>
      <c r="AZ15" s="245"/>
      <c r="BA15" s="245">
        <v>8</v>
      </c>
      <c r="BB15" s="245">
        <v>7</v>
      </c>
      <c r="BC15" s="245">
        <v>3</v>
      </c>
      <c r="BD15" s="799">
        <f t="shared" si="12"/>
        <v>3.7222222222222223</v>
      </c>
      <c r="BE15" s="577">
        <v>7</v>
      </c>
      <c r="BF15" s="245">
        <v>1</v>
      </c>
      <c r="BG15" s="245"/>
      <c r="BH15" s="245">
        <v>2</v>
      </c>
      <c r="BI15" s="245">
        <v>1</v>
      </c>
      <c r="BJ15" s="245">
        <v>3</v>
      </c>
      <c r="BK15" s="246"/>
      <c r="BL15" s="546">
        <v>60.714285714285715</v>
      </c>
      <c r="BM15" s="560">
        <v>25</v>
      </c>
      <c r="BN15" s="274">
        <v>1</v>
      </c>
      <c r="BO15" s="274">
        <v>8</v>
      </c>
      <c r="BP15" s="274">
        <v>13</v>
      </c>
      <c r="BQ15" s="274">
        <v>3</v>
      </c>
      <c r="BR15" s="274"/>
      <c r="BS15" s="274"/>
      <c r="BT15" s="551">
        <v>49.12</v>
      </c>
    </row>
    <row r="16" spans="1:72" s="1" customFormat="1" ht="15" customHeight="1" x14ac:dyDescent="0.25">
      <c r="A16" s="10">
        <v>1</v>
      </c>
      <c r="B16" s="598">
        <v>20040</v>
      </c>
      <c r="C16" s="599" t="s">
        <v>3</v>
      </c>
      <c r="D16" s="597" t="s">
        <v>18</v>
      </c>
      <c r="E16" s="605">
        <v>95</v>
      </c>
      <c r="F16" s="606">
        <v>4.21</v>
      </c>
      <c r="G16" s="606">
        <v>26.32</v>
      </c>
      <c r="H16" s="606">
        <v>48.42</v>
      </c>
      <c r="I16" s="606">
        <v>21.05</v>
      </c>
      <c r="J16" s="594">
        <f t="shared" si="7"/>
        <v>3.8631000000000002</v>
      </c>
      <c r="K16" s="607">
        <v>95</v>
      </c>
      <c r="L16" s="608">
        <v>11.58</v>
      </c>
      <c r="M16" s="608">
        <v>44.21</v>
      </c>
      <c r="N16" s="608">
        <v>37.89</v>
      </c>
      <c r="O16" s="608">
        <v>6.32</v>
      </c>
      <c r="P16" s="594">
        <f t="shared" si="13"/>
        <v>3.3895000000000004</v>
      </c>
      <c r="Q16" s="607">
        <v>91</v>
      </c>
      <c r="R16" s="608"/>
      <c r="S16" s="608">
        <v>10.99</v>
      </c>
      <c r="T16" s="608">
        <v>59.34</v>
      </c>
      <c r="U16" s="608">
        <v>29.67</v>
      </c>
      <c r="V16" s="594">
        <f t="shared" si="15"/>
        <v>4.1868000000000007</v>
      </c>
      <c r="W16" s="388">
        <f t="shared" ref="W16:W79" si="20">X16+Z16+AB16</f>
        <v>97</v>
      </c>
      <c r="X16" s="609">
        <v>2</v>
      </c>
      <c r="Y16" s="610">
        <f t="shared" ref="Y16:Y79" si="21">X16*100/W16</f>
        <v>2.0618556701030926</v>
      </c>
      <c r="Z16" s="611">
        <v>48</v>
      </c>
      <c r="AA16" s="610">
        <f t="shared" ref="AA16:AA79" si="22">Z16*100/W16</f>
        <v>49.484536082474229</v>
      </c>
      <c r="AB16" s="611">
        <v>47</v>
      </c>
      <c r="AC16" s="610">
        <f t="shared" ref="AC16:AC79" si="23">AB16*100/W16</f>
        <v>48.453608247422679</v>
      </c>
      <c r="AD16" s="612">
        <f t="shared" ref="AD16:AD79" si="24">AA16+AC16</f>
        <v>97.938144329896915</v>
      </c>
      <c r="AE16" s="613">
        <v>81</v>
      </c>
      <c r="AF16" s="614">
        <v>6</v>
      </c>
      <c r="AG16" s="615">
        <f t="shared" si="19"/>
        <v>7.4074074074074074</v>
      </c>
      <c r="AH16" s="613">
        <v>33</v>
      </c>
      <c r="AI16" s="616">
        <f t="shared" si="6"/>
        <v>40.74074074074074</v>
      </c>
      <c r="AJ16" s="613">
        <v>42</v>
      </c>
      <c r="AK16" s="617">
        <f t="shared" si="17"/>
        <v>51.851851851851855</v>
      </c>
      <c r="AL16" s="618">
        <f t="shared" si="18"/>
        <v>92.592592592592595</v>
      </c>
      <c r="AM16" s="619">
        <v>86</v>
      </c>
      <c r="AN16" s="744">
        <v>12</v>
      </c>
      <c r="AO16" s="744">
        <v>68</v>
      </c>
      <c r="AP16" s="744">
        <v>6</v>
      </c>
      <c r="AQ16" s="744"/>
      <c r="AR16" s="602">
        <f t="shared" si="14"/>
        <v>4.0697674418604652</v>
      </c>
      <c r="AS16" s="773">
        <v>86</v>
      </c>
      <c r="AT16" s="774">
        <v>3</v>
      </c>
      <c r="AU16" s="774">
        <v>18</v>
      </c>
      <c r="AV16" s="774">
        <v>28</v>
      </c>
      <c r="AW16" s="774">
        <v>37</v>
      </c>
      <c r="AX16" s="621">
        <f t="shared" si="11"/>
        <v>4.1511627906976747</v>
      </c>
      <c r="AY16" s="420">
        <v>26</v>
      </c>
      <c r="AZ16" s="420"/>
      <c r="BA16" s="420">
        <v>5</v>
      </c>
      <c r="BB16" s="420">
        <v>12</v>
      </c>
      <c r="BC16" s="420">
        <v>9</v>
      </c>
      <c r="BD16" s="798">
        <f t="shared" si="12"/>
        <v>4.1538461538461542</v>
      </c>
      <c r="BE16" s="576">
        <v>19</v>
      </c>
      <c r="BF16" s="243"/>
      <c r="BG16" s="243">
        <v>2</v>
      </c>
      <c r="BH16" s="243">
        <v>9</v>
      </c>
      <c r="BI16" s="243">
        <v>6</v>
      </c>
      <c r="BJ16" s="243">
        <v>2</v>
      </c>
      <c r="BK16" s="244"/>
      <c r="BL16" s="557">
        <v>59.5</v>
      </c>
      <c r="BM16" s="584">
        <v>45</v>
      </c>
      <c r="BN16" s="272"/>
      <c r="BO16" s="272">
        <v>3</v>
      </c>
      <c r="BP16" s="272">
        <v>21</v>
      </c>
      <c r="BQ16" s="272">
        <v>11</v>
      </c>
      <c r="BR16" s="272">
        <v>9</v>
      </c>
      <c r="BS16" s="272">
        <v>1</v>
      </c>
      <c r="BT16" s="568">
        <v>66.5</v>
      </c>
    </row>
    <row r="17" spans="1:72" s="1" customFormat="1" ht="15" customHeight="1" x14ac:dyDescent="0.25">
      <c r="A17" s="12">
        <v>2</v>
      </c>
      <c r="B17" s="251">
        <v>20061</v>
      </c>
      <c r="C17" s="5" t="s">
        <v>3</v>
      </c>
      <c r="D17" s="332" t="s">
        <v>19</v>
      </c>
      <c r="E17" s="469">
        <v>74</v>
      </c>
      <c r="F17" s="471">
        <v>1.35</v>
      </c>
      <c r="G17" s="471">
        <v>14.86</v>
      </c>
      <c r="H17" s="471">
        <v>48.65</v>
      </c>
      <c r="I17" s="471">
        <v>35.14</v>
      </c>
      <c r="J17" s="21">
        <f>(2*F17+3*G17+4*H17+5*I17)/100</f>
        <v>4.1757999999999997</v>
      </c>
      <c r="K17" s="470">
        <v>68</v>
      </c>
      <c r="L17" s="477"/>
      <c r="M17" s="477">
        <v>30.88</v>
      </c>
      <c r="N17" s="477">
        <v>39.71</v>
      </c>
      <c r="O17" s="477">
        <v>29.41</v>
      </c>
      <c r="P17" s="21">
        <f>(2*L17+3*M17+4*N17+5*O17)/100</f>
        <v>3.9853000000000005</v>
      </c>
      <c r="Q17" s="470">
        <v>73</v>
      </c>
      <c r="R17" s="477"/>
      <c r="S17" s="477">
        <v>13.7</v>
      </c>
      <c r="T17" s="477">
        <v>53.42</v>
      </c>
      <c r="U17" s="477">
        <v>32.880000000000003</v>
      </c>
      <c r="V17" s="21">
        <f>(2*R17+3*S17+4*T17+5*U17)/100</f>
        <v>4.1917999999999997</v>
      </c>
      <c r="W17" s="392">
        <f t="shared" si="20"/>
        <v>73</v>
      </c>
      <c r="X17" s="393">
        <v>7</v>
      </c>
      <c r="Y17" s="394">
        <f t="shared" si="21"/>
        <v>9.5890410958904102</v>
      </c>
      <c r="Z17" s="395">
        <v>40</v>
      </c>
      <c r="AA17" s="394">
        <f t="shared" si="22"/>
        <v>54.794520547945204</v>
      </c>
      <c r="AB17" s="395">
        <v>26</v>
      </c>
      <c r="AC17" s="394">
        <f t="shared" si="23"/>
        <v>35.61643835616438</v>
      </c>
      <c r="AD17" s="349">
        <f t="shared" si="24"/>
        <v>90.410958904109577</v>
      </c>
      <c r="AE17" s="358">
        <v>77</v>
      </c>
      <c r="AF17" s="359">
        <v>2</v>
      </c>
      <c r="AG17" s="360">
        <f t="shared" si="19"/>
        <v>2.5974025974025974</v>
      </c>
      <c r="AH17" s="358">
        <v>29</v>
      </c>
      <c r="AI17" s="361">
        <f>AH17*100/AE17</f>
        <v>37.662337662337663</v>
      </c>
      <c r="AJ17" s="358">
        <v>46</v>
      </c>
      <c r="AK17" s="362">
        <f>AJ17*100/AE17</f>
        <v>59.740259740259738</v>
      </c>
      <c r="AL17" s="344">
        <f>(AH17+AJ17)*100/AE17</f>
        <v>97.402597402597408</v>
      </c>
      <c r="AM17" s="337">
        <v>50</v>
      </c>
      <c r="AN17" s="745">
        <v>5</v>
      </c>
      <c r="AO17" s="745">
        <v>37</v>
      </c>
      <c r="AP17" s="745">
        <v>8</v>
      </c>
      <c r="AQ17" s="745"/>
      <c r="AR17" s="106">
        <f t="shared" si="14"/>
        <v>3.94</v>
      </c>
      <c r="AS17" s="775">
        <v>51</v>
      </c>
      <c r="AT17" s="776">
        <v>1</v>
      </c>
      <c r="AU17" s="776">
        <v>19</v>
      </c>
      <c r="AV17" s="776">
        <v>14</v>
      </c>
      <c r="AW17" s="776">
        <v>17</v>
      </c>
      <c r="AX17" s="106">
        <f t="shared" si="11"/>
        <v>3.9215686274509802</v>
      </c>
      <c r="AY17" s="421">
        <v>24</v>
      </c>
      <c r="AZ17" s="421"/>
      <c r="BA17" s="421">
        <v>4</v>
      </c>
      <c r="BB17" s="421">
        <v>9</v>
      </c>
      <c r="BC17" s="421">
        <v>11</v>
      </c>
      <c r="BD17" s="797">
        <f t="shared" si="12"/>
        <v>4.291666666666667</v>
      </c>
      <c r="BE17" s="575">
        <v>18</v>
      </c>
      <c r="BF17" s="240"/>
      <c r="BG17" s="240">
        <v>4</v>
      </c>
      <c r="BH17" s="240">
        <v>9</v>
      </c>
      <c r="BI17" s="240">
        <v>4</v>
      </c>
      <c r="BJ17" s="240">
        <v>1</v>
      </c>
      <c r="BK17" s="241"/>
      <c r="BL17" s="543">
        <v>50</v>
      </c>
      <c r="BM17" s="550">
        <v>42</v>
      </c>
      <c r="BN17" s="270"/>
      <c r="BO17" s="270">
        <v>3</v>
      </c>
      <c r="BP17" s="270">
        <v>27</v>
      </c>
      <c r="BQ17" s="270">
        <v>10</v>
      </c>
      <c r="BR17" s="270">
        <v>2</v>
      </c>
      <c r="BS17" s="270"/>
      <c r="BT17" s="563">
        <v>58</v>
      </c>
    </row>
    <row r="18" spans="1:72" s="1" customFormat="1" ht="15" customHeight="1" x14ac:dyDescent="0.25">
      <c r="A18" s="12">
        <v>3</v>
      </c>
      <c r="B18" s="251">
        <v>21020</v>
      </c>
      <c r="C18" s="5" t="s">
        <v>3</v>
      </c>
      <c r="D18" s="332" t="s">
        <v>22</v>
      </c>
      <c r="E18" s="469">
        <v>101</v>
      </c>
      <c r="F18" s="471">
        <v>0.99</v>
      </c>
      <c r="G18" s="471">
        <v>5.94</v>
      </c>
      <c r="H18" s="471">
        <v>21.78</v>
      </c>
      <c r="I18" s="471">
        <v>71.290000000000006</v>
      </c>
      <c r="J18" s="21">
        <f>(2*F18+3*G18+4*H18+5*I18)/100</f>
        <v>4.633700000000001</v>
      </c>
      <c r="K18" s="470">
        <v>101</v>
      </c>
      <c r="L18" s="477"/>
      <c r="M18" s="477">
        <v>8.91</v>
      </c>
      <c r="N18" s="477">
        <v>57.43</v>
      </c>
      <c r="O18" s="477">
        <v>33.659999999999997</v>
      </c>
      <c r="P18" s="21">
        <f>(2*L18+3*M18+4*N18+5*O18)/100</f>
        <v>4.2474999999999996</v>
      </c>
      <c r="Q18" s="470">
        <v>102</v>
      </c>
      <c r="R18" s="477"/>
      <c r="S18" s="477">
        <v>0.98</v>
      </c>
      <c r="T18" s="477">
        <v>47.06</v>
      </c>
      <c r="U18" s="477">
        <v>51.96</v>
      </c>
      <c r="V18" s="21">
        <f>(2*R18+3*S18+4*T18+5*U18)/100</f>
        <v>4.5098000000000003</v>
      </c>
      <c r="W18" s="392"/>
      <c r="X18" s="393"/>
      <c r="Y18" s="394"/>
      <c r="Z18" s="395"/>
      <c r="AA18" s="394"/>
      <c r="AB18" s="395"/>
      <c r="AC18" s="394"/>
      <c r="AD18" s="349"/>
      <c r="AE18" s="358">
        <v>99</v>
      </c>
      <c r="AF18" s="359">
        <v>3</v>
      </c>
      <c r="AG18" s="360">
        <f t="shared" si="19"/>
        <v>3.0303030303030303</v>
      </c>
      <c r="AH18" s="358">
        <v>34</v>
      </c>
      <c r="AI18" s="361">
        <f>AH18*100/AE18</f>
        <v>34.343434343434346</v>
      </c>
      <c r="AJ18" s="358">
        <v>62</v>
      </c>
      <c r="AK18" s="362">
        <f>AJ18*100/AE18</f>
        <v>62.626262626262623</v>
      </c>
      <c r="AL18" s="344">
        <f>(AH18+AJ18)*100/AE18</f>
        <v>96.969696969696969</v>
      </c>
      <c r="AM18" s="337">
        <v>105</v>
      </c>
      <c r="AN18" s="745">
        <v>14</v>
      </c>
      <c r="AO18" s="745">
        <v>69</v>
      </c>
      <c r="AP18" s="745">
        <v>19</v>
      </c>
      <c r="AQ18" s="745">
        <v>3</v>
      </c>
      <c r="AR18" s="106">
        <f t="shared" si="14"/>
        <v>3.8952380952380952</v>
      </c>
      <c r="AS18" s="775">
        <v>105</v>
      </c>
      <c r="AT18" s="776">
        <v>2</v>
      </c>
      <c r="AU18" s="776">
        <v>29</v>
      </c>
      <c r="AV18" s="776">
        <v>40</v>
      </c>
      <c r="AW18" s="776">
        <v>34</v>
      </c>
      <c r="AX18" s="106">
        <f t="shared" si="11"/>
        <v>4.0095238095238095</v>
      </c>
      <c r="AY18" s="421">
        <v>45</v>
      </c>
      <c r="AZ18" s="421"/>
      <c r="BA18" s="421">
        <v>5</v>
      </c>
      <c r="BB18" s="421">
        <v>21</v>
      </c>
      <c r="BC18" s="421">
        <v>19</v>
      </c>
      <c r="BD18" s="797">
        <f t="shared" si="12"/>
        <v>4.3111111111111109</v>
      </c>
      <c r="BE18" s="575">
        <v>26</v>
      </c>
      <c r="BF18" s="240"/>
      <c r="BG18" s="240">
        <v>5</v>
      </c>
      <c r="BH18" s="240">
        <v>9</v>
      </c>
      <c r="BI18" s="240">
        <v>8</v>
      </c>
      <c r="BJ18" s="240">
        <v>4</v>
      </c>
      <c r="BK18" s="241"/>
      <c r="BL18" s="552">
        <v>61</v>
      </c>
      <c r="BM18" s="553">
        <v>71</v>
      </c>
      <c r="BN18" s="270"/>
      <c r="BO18" s="270">
        <v>1</v>
      </c>
      <c r="BP18" s="270">
        <v>31</v>
      </c>
      <c r="BQ18" s="270">
        <v>17</v>
      </c>
      <c r="BR18" s="270">
        <v>20</v>
      </c>
      <c r="BS18" s="270">
        <v>2</v>
      </c>
      <c r="BT18" s="562">
        <v>71</v>
      </c>
    </row>
    <row r="19" spans="1:72" s="1" customFormat="1" ht="15" customHeight="1" x14ac:dyDescent="0.25">
      <c r="A19" s="12">
        <v>4</v>
      </c>
      <c r="B19" s="251">
        <v>20060</v>
      </c>
      <c r="C19" s="5" t="s">
        <v>3</v>
      </c>
      <c r="D19" s="332" t="s">
        <v>138</v>
      </c>
      <c r="E19" s="469">
        <v>177</v>
      </c>
      <c r="F19" s="471"/>
      <c r="G19" s="471">
        <v>7.34</v>
      </c>
      <c r="H19" s="471">
        <v>45.76</v>
      </c>
      <c r="I19" s="471">
        <v>46.89</v>
      </c>
      <c r="J19" s="21">
        <f t="shared" si="7"/>
        <v>4.3951000000000002</v>
      </c>
      <c r="K19" s="470">
        <v>178</v>
      </c>
      <c r="L19" s="477">
        <v>0.56000000000000005</v>
      </c>
      <c r="M19" s="477">
        <v>20.22</v>
      </c>
      <c r="N19" s="477">
        <v>56.74</v>
      </c>
      <c r="O19" s="477">
        <v>22.47</v>
      </c>
      <c r="P19" s="21">
        <f t="shared" si="13"/>
        <v>4.0109000000000004</v>
      </c>
      <c r="Q19" s="470">
        <v>181</v>
      </c>
      <c r="R19" s="477"/>
      <c r="S19" s="477">
        <v>3.31</v>
      </c>
      <c r="T19" s="477">
        <v>56.35</v>
      </c>
      <c r="U19" s="477">
        <v>40.33</v>
      </c>
      <c r="V19" s="21">
        <f t="shared" si="15"/>
        <v>4.3698000000000006</v>
      </c>
      <c r="W19" s="392">
        <f t="shared" si="20"/>
        <v>180</v>
      </c>
      <c r="X19" s="393">
        <v>3</v>
      </c>
      <c r="Y19" s="394">
        <f t="shared" si="21"/>
        <v>1.6666666666666667</v>
      </c>
      <c r="Z19" s="395">
        <v>86</v>
      </c>
      <c r="AA19" s="394">
        <f t="shared" si="22"/>
        <v>47.777777777777779</v>
      </c>
      <c r="AB19" s="395">
        <v>91</v>
      </c>
      <c r="AC19" s="394">
        <f t="shared" si="23"/>
        <v>50.555555555555557</v>
      </c>
      <c r="AD19" s="349">
        <f t="shared" si="24"/>
        <v>98.333333333333343</v>
      </c>
      <c r="AE19" s="358">
        <v>181</v>
      </c>
      <c r="AF19" s="359">
        <v>3</v>
      </c>
      <c r="AG19" s="360">
        <f t="shared" si="19"/>
        <v>1.6574585635359116</v>
      </c>
      <c r="AH19" s="358">
        <v>68</v>
      </c>
      <c r="AI19" s="361">
        <f t="shared" si="6"/>
        <v>37.569060773480665</v>
      </c>
      <c r="AJ19" s="358">
        <v>110</v>
      </c>
      <c r="AK19" s="362">
        <f t="shared" si="17"/>
        <v>60.773480662983424</v>
      </c>
      <c r="AL19" s="344">
        <f t="shared" si="18"/>
        <v>98.342541436464089</v>
      </c>
      <c r="AM19" s="758">
        <v>155</v>
      </c>
      <c r="AN19" s="738">
        <v>13</v>
      </c>
      <c r="AO19" s="738">
        <v>123</v>
      </c>
      <c r="AP19" s="738">
        <v>19</v>
      </c>
      <c r="AQ19" s="738"/>
      <c r="AR19" s="562">
        <f t="shared" si="14"/>
        <v>3.9612903225806453</v>
      </c>
      <c r="AS19" s="785">
        <v>155</v>
      </c>
      <c r="AT19" s="738"/>
      <c r="AU19" s="738">
        <v>56</v>
      </c>
      <c r="AV19" s="738">
        <v>58</v>
      </c>
      <c r="AW19" s="738">
        <v>41</v>
      </c>
      <c r="AX19" s="562">
        <f t="shared" si="11"/>
        <v>3.903225806451613</v>
      </c>
      <c r="AY19" s="421">
        <v>38</v>
      </c>
      <c r="AZ19" s="421"/>
      <c r="BA19" s="421">
        <v>3</v>
      </c>
      <c r="BB19" s="421">
        <v>20</v>
      </c>
      <c r="BC19" s="421">
        <v>15</v>
      </c>
      <c r="BD19" s="797">
        <f t="shared" si="12"/>
        <v>4.3157894736842106</v>
      </c>
      <c r="BE19" s="575">
        <v>56</v>
      </c>
      <c r="BF19" s="240">
        <v>1</v>
      </c>
      <c r="BG19" s="240">
        <v>6</v>
      </c>
      <c r="BH19" s="240">
        <v>25</v>
      </c>
      <c r="BI19" s="240">
        <v>17</v>
      </c>
      <c r="BJ19" s="240">
        <v>7</v>
      </c>
      <c r="BK19" s="241"/>
      <c r="BL19" s="552">
        <v>59.8</v>
      </c>
      <c r="BM19" s="554">
        <v>94</v>
      </c>
      <c r="BN19" s="270"/>
      <c r="BO19" s="270">
        <v>1</v>
      </c>
      <c r="BP19" s="270">
        <v>58</v>
      </c>
      <c r="BQ19" s="270">
        <v>21</v>
      </c>
      <c r="BR19" s="270">
        <v>14</v>
      </c>
      <c r="BS19" s="270"/>
      <c r="BT19" s="540">
        <v>65.7</v>
      </c>
    </row>
    <row r="20" spans="1:72" s="1" customFormat="1" ht="15" customHeight="1" x14ac:dyDescent="0.25">
      <c r="A20" s="12">
        <v>5</v>
      </c>
      <c r="B20" s="251">
        <v>20400</v>
      </c>
      <c r="C20" s="5" t="s">
        <v>3</v>
      </c>
      <c r="D20" s="332" t="s">
        <v>20</v>
      </c>
      <c r="E20" s="469">
        <v>168</v>
      </c>
      <c r="F20" s="471"/>
      <c r="G20" s="471">
        <v>18.45</v>
      </c>
      <c r="H20" s="471">
        <v>54.17</v>
      </c>
      <c r="I20" s="471">
        <v>27.38</v>
      </c>
      <c r="J20" s="327">
        <f>(2*F20+3*G20+4*H20+5*I20)/100</f>
        <v>4.0892999999999997</v>
      </c>
      <c r="K20" s="470">
        <v>173</v>
      </c>
      <c r="L20" s="477">
        <v>5.78</v>
      </c>
      <c r="M20" s="477">
        <v>28.32</v>
      </c>
      <c r="N20" s="477">
        <v>56.07</v>
      </c>
      <c r="O20" s="477">
        <v>9.83</v>
      </c>
      <c r="P20" s="328">
        <f t="shared" si="13"/>
        <v>3.6995</v>
      </c>
      <c r="Q20" s="470">
        <v>173</v>
      </c>
      <c r="R20" s="477"/>
      <c r="S20" s="477">
        <v>4.05</v>
      </c>
      <c r="T20" s="477">
        <v>53.76</v>
      </c>
      <c r="U20" s="477">
        <v>42.2</v>
      </c>
      <c r="V20" s="21">
        <f>(2*R20+3*S20+4*T20+5*U20)/100</f>
        <v>4.3818999999999999</v>
      </c>
      <c r="W20" s="392">
        <f t="shared" si="20"/>
        <v>165</v>
      </c>
      <c r="X20" s="393">
        <v>32</v>
      </c>
      <c r="Y20" s="394">
        <f t="shared" si="21"/>
        <v>19.393939393939394</v>
      </c>
      <c r="Z20" s="395">
        <v>73</v>
      </c>
      <c r="AA20" s="394">
        <f t="shared" si="22"/>
        <v>44.242424242424242</v>
      </c>
      <c r="AB20" s="395">
        <v>60</v>
      </c>
      <c r="AC20" s="394">
        <f t="shared" si="23"/>
        <v>36.363636363636367</v>
      </c>
      <c r="AD20" s="349">
        <f t="shared" si="24"/>
        <v>80.606060606060609</v>
      </c>
      <c r="AE20" s="358">
        <v>165</v>
      </c>
      <c r="AF20" s="359"/>
      <c r="AG20" s="360"/>
      <c r="AH20" s="358">
        <v>90</v>
      </c>
      <c r="AI20" s="361">
        <f>AH20*100/AE20</f>
        <v>54.545454545454547</v>
      </c>
      <c r="AJ20" s="358">
        <v>75</v>
      </c>
      <c r="AK20" s="362">
        <f>AJ20*100/AE20</f>
        <v>45.454545454545453</v>
      </c>
      <c r="AL20" s="344">
        <f>(AH20+AJ20)*100/AE20</f>
        <v>100</v>
      </c>
      <c r="AM20" s="759">
        <v>103</v>
      </c>
      <c r="AN20" s="740">
        <v>14</v>
      </c>
      <c r="AO20" s="740">
        <v>68</v>
      </c>
      <c r="AP20" s="740">
        <v>18</v>
      </c>
      <c r="AQ20" s="740">
        <v>3</v>
      </c>
      <c r="AR20" s="719">
        <f t="shared" si="14"/>
        <v>3.9029126213592233</v>
      </c>
      <c r="AS20" s="775">
        <v>103</v>
      </c>
      <c r="AT20" s="776">
        <v>3</v>
      </c>
      <c r="AU20" s="776">
        <v>46</v>
      </c>
      <c r="AV20" s="776">
        <v>33</v>
      </c>
      <c r="AW20" s="776">
        <v>21</v>
      </c>
      <c r="AX20" s="106">
        <f t="shared" si="11"/>
        <v>3.6990291262135924</v>
      </c>
      <c r="AY20" s="421">
        <v>21</v>
      </c>
      <c r="AZ20" s="421"/>
      <c r="BA20" s="421">
        <v>3</v>
      </c>
      <c r="BB20" s="421">
        <v>10</v>
      </c>
      <c r="BC20" s="421">
        <v>8</v>
      </c>
      <c r="BD20" s="797">
        <f t="shared" si="12"/>
        <v>4.2380952380952381</v>
      </c>
      <c r="BE20" s="575">
        <v>26</v>
      </c>
      <c r="BF20" s="240"/>
      <c r="BG20" s="240">
        <v>4</v>
      </c>
      <c r="BH20" s="240">
        <v>16</v>
      </c>
      <c r="BI20" s="240">
        <v>4</v>
      </c>
      <c r="BJ20" s="240">
        <v>2</v>
      </c>
      <c r="BK20" s="241"/>
      <c r="BL20" s="552">
        <v>54</v>
      </c>
      <c r="BM20" s="554">
        <v>47</v>
      </c>
      <c r="BN20" s="270"/>
      <c r="BO20" s="270">
        <v>1</v>
      </c>
      <c r="BP20" s="270">
        <v>25</v>
      </c>
      <c r="BQ20" s="270">
        <v>10</v>
      </c>
      <c r="BR20" s="270">
        <v>11</v>
      </c>
      <c r="BS20" s="270"/>
      <c r="BT20" s="540">
        <v>67.900000000000006</v>
      </c>
    </row>
    <row r="21" spans="1:72" s="1" customFormat="1" ht="15" customHeight="1" x14ac:dyDescent="0.25">
      <c r="A21" s="12">
        <v>6</v>
      </c>
      <c r="B21" s="251">
        <v>20080</v>
      </c>
      <c r="C21" s="5" t="s">
        <v>3</v>
      </c>
      <c r="D21" s="332" t="s">
        <v>178</v>
      </c>
      <c r="E21" s="469">
        <v>116</v>
      </c>
      <c r="F21" s="471">
        <v>3.45</v>
      </c>
      <c r="G21" s="471">
        <v>33.619999999999997</v>
      </c>
      <c r="H21" s="471">
        <v>44.83</v>
      </c>
      <c r="I21" s="471">
        <v>18.100000000000001</v>
      </c>
      <c r="J21" s="21">
        <f t="shared" si="7"/>
        <v>3.7757999999999998</v>
      </c>
      <c r="K21" s="470">
        <v>118</v>
      </c>
      <c r="L21" s="477">
        <v>7.63</v>
      </c>
      <c r="M21" s="477">
        <v>47.46</v>
      </c>
      <c r="N21" s="477">
        <v>38.979999999999997</v>
      </c>
      <c r="O21" s="477">
        <v>5.93</v>
      </c>
      <c r="P21" s="21">
        <f t="shared" si="13"/>
        <v>3.4320999999999993</v>
      </c>
      <c r="Q21" s="470">
        <v>114</v>
      </c>
      <c r="R21" s="477"/>
      <c r="S21" s="477">
        <v>38.6</v>
      </c>
      <c r="T21" s="477">
        <v>51.75</v>
      </c>
      <c r="U21" s="477">
        <v>9.65</v>
      </c>
      <c r="V21" s="21">
        <f t="shared" si="15"/>
        <v>3.7105000000000001</v>
      </c>
      <c r="W21" s="392">
        <f t="shared" si="20"/>
        <v>112</v>
      </c>
      <c r="X21" s="393">
        <v>19</v>
      </c>
      <c r="Y21" s="394">
        <f t="shared" si="21"/>
        <v>16.964285714285715</v>
      </c>
      <c r="Z21" s="395">
        <v>61</v>
      </c>
      <c r="AA21" s="394">
        <f t="shared" si="22"/>
        <v>54.464285714285715</v>
      </c>
      <c r="AB21" s="395">
        <v>32</v>
      </c>
      <c r="AC21" s="394">
        <f t="shared" si="23"/>
        <v>28.571428571428573</v>
      </c>
      <c r="AD21" s="349">
        <f t="shared" si="24"/>
        <v>83.035714285714292</v>
      </c>
      <c r="AE21" s="358">
        <v>106</v>
      </c>
      <c r="AF21" s="359"/>
      <c r="AG21" s="360"/>
      <c r="AH21" s="358">
        <v>64</v>
      </c>
      <c r="AI21" s="361">
        <f t="shared" si="6"/>
        <v>60.377358490566039</v>
      </c>
      <c r="AJ21" s="358">
        <v>42</v>
      </c>
      <c r="AK21" s="362">
        <f t="shared" si="17"/>
        <v>39.622641509433961</v>
      </c>
      <c r="AL21" s="344">
        <f t="shared" si="18"/>
        <v>100</v>
      </c>
      <c r="AM21" s="759">
        <v>93</v>
      </c>
      <c r="AN21" s="740">
        <v>10</v>
      </c>
      <c r="AO21" s="740">
        <v>61</v>
      </c>
      <c r="AP21" s="740">
        <v>16</v>
      </c>
      <c r="AQ21" s="751">
        <v>6</v>
      </c>
      <c r="AR21" s="719">
        <f t="shared" si="14"/>
        <v>3.806451612903226</v>
      </c>
      <c r="AS21" s="785">
        <v>94</v>
      </c>
      <c r="AT21" s="738">
        <v>7</v>
      </c>
      <c r="AU21" s="738">
        <v>36</v>
      </c>
      <c r="AV21" s="738">
        <v>32</v>
      </c>
      <c r="AW21" s="738">
        <v>19</v>
      </c>
      <c r="AX21" s="719">
        <f t="shared" si="11"/>
        <v>3.6702127659574466</v>
      </c>
      <c r="AY21" s="421">
        <v>23</v>
      </c>
      <c r="AZ21" s="421"/>
      <c r="BA21" s="421">
        <v>4</v>
      </c>
      <c r="BB21" s="421">
        <v>14</v>
      </c>
      <c r="BC21" s="421">
        <v>5</v>
      </c>
      <c r="BD21" s="797">
        <f t="shared" si="12"/>
        <v>4.0434782608695654</v>
      </c>
      <c r="BE21" s="575">
        <v>13</v>
      </c>
      <c r="BF21" s="240"/>
      <c r="BG21" s="240">
        <v>2</v>
      </c>
      <c r="BH21" s="240">
        <v>9</v>
      </c>
      <c r="BI21" s="240">
        <v>1</v>
      </c>
      <c r="BJ21" s="240">
        <v>1</v>
      </c>
      <c r="BK21" s="241"/>
      <c r="BL21" s="542">
        <v>53</v>
      </c>
      <c r="BM21" s="554">
        <v>36</v>
      </c>
      <c r="BN21" s="270"/>
      <c r="BO21" s="270">
        <v>4</v>
      </c>
      <c r="BP21" s="270">
        <v>28</v>
      </c>
      <c r="BQ21" s="270">
        <v>3</v>
      </c>
      <c r="BR21" s="270">
        <v>1</v>
      </c>
      <c r="BS21" s="270"/>
      <c r="BT21" s="540">
        <v>55.2</v>
      </c>
    </row>
    <row r="22" spans="1:72" s="1" customFormat="1" ht="15" customHeight="1" x14ac:dyDescent="0.25">
      <c r="A22" s="12">
        <v>7</v>
      </c>
      <c r="B22" s="251">
        <v>20460</v>
      </c>
      <c r="C22" s="5" t="s">
        <v>3</v>
      </c>
      <c r="D22" s="332" t="s">
        <v>179</v>
      </c>
      <c r="E22" s="469">
        <v>95</v>
      </c>
      <c r="F22" s="471"/>
      <c r="G22" s="471">
        <v>34.74</v>
      </c>
      <c r="H22" s="471">
        <v>48.42</v>
      </c>
      <c r="I22" s="471">
        <v>16.84</v>
      </c>
      <c r="J22" s="21">
        <f t="shared" si="7"/>
        <v>3.8209999999999997</v>
      </c>
      <c r="K22" s="470">
        <v>95</v>
      </c>
      <c r="L22" s="477">
        <v>2.11</v>
      </c>
      <c r="M22" s="477">
        <v>52.63</v>
      </c>
      <c r="N22" s="477">
        <v>38.950000000000003</v>
      </c>
      <c r="O22" s="477">
        <v>6.32</v>
      </c>
      <c r="P22" s="21">
        <f t="shared" si="13"/>
        <v>3.4951000000000003</v>
      </c>
      <c r="Q22" s="470">
        <v>95</v>
      </c>
      <c r="R22" s="477"/>
      <c r="S22" s="477">
        <v>31.58</v>
      </c>
      <c r="T22" s="477">
        <v>58.95</v>
      </c>
      <c r="U22" s="477">
        <v>9.4700000000000006</v>
      </c>
      <c r="V22" s="21">
        <f t="shared" si="15"/>
        <v>3.7789000000000006</v>
      </c>
      <c r="W22" s="392">
        <f t="shared" si="20"/>
        <v>97</v>
      </c>
      <c r="X22" s="393">
        <v>35</v>
      </c>
      <c r="Y22" s="394">
        <f t="shared" si="21"/>
        <v>36.082474226804123</v>
      </c>
      <c r="Z22" s="395">
        <v>49</v>
      </c>
      <c r="AA22" s="394">
        <f t="shared" si="22"/>
        <v>50.515463917525771</v>
      </c>
      <c r="AB22" s="395">
        <v>13</v>
      </c>
      <c r="AC22" s="394">
        <f t="shared" si="23"/>
        <v>13.402061855670103</v>
      </c>
      <c r="AD22" s="349">
        <f t="shared" si="24"/>
        <v>63.917525773195877</v>
      </c>
      <c r="AE22" s="358">
        <v>78</v>
      </c>
      <c r="AF22" s="359">
        <v>3</v>
      </c>
      <c r="AG22" s="360">
        <f t="shared" si="19"/>
        <v>3.8461538461538463</v>
      </c>
      <c r="AH22" s="358">
        <v>31</v>
      </c>
      <c r="AI22" s="361">
        <f t="shared" si="6"/>
        <v>39.743589743589745</v>
      </c>
      <c r="AJ22" s="358">
        <v>44</v>
      </c>
      <c r="AK22" s="362">
        <f t="shared" si="17"/>
        <v>56.410256410256409</v>
      </c>
      <c r="AL22" s="344">
        <f t="shared" si="18"/>
        <v>96.15384615384616</v>
      </c>
      <c r="AM22" s="337">
        <v>85</v>
      </c>
      <c r="AN22" s="745">
        <v>3</v>
      </c>
      <c r="AO22" s="745">
        <v>64</v>
      </c>
      <c r="AP22" s="745">
        <v>13</v>
      </c>
      <c r="AQ22" s="745">
        <v>5</v>
      </c>
      <c r="AR22" s="106">
        <f t="shared" si="14"/>
        <v>3.7647058823529411</v>
      </c>
      <c r="AS22" s="775">
        <v>85</v>
      </c>
      <c r="AT22" s="776">
        <v>5</v>
      </c>
      <c r="AU22" s="776">
        <v>54</v>
      </c>
      <c r="AV22" s="776">
        <v>16</v>
      </c>
      <c r="AW22" s="776">
        <v>10</v>
      </c>
      <c r="AX22" s="106">
        <f t="shared" si="11"/>
        <v>3.3647058823529412</v>
      </c>
      <c r="AY22" s="421">
        <v>22</v>
      </c>
      <c r="AZ22" s="421"/>
      <c r="BA22" s="421">
        <v>7</v>
      </c>
      <c r="BB22" s="421">
        <v>10</v>
      </c>
      <c r="BC22" s="421">
        <v>5</v>
      </c>
      <c r="BD22" s="797">
        <f t="shared" si="12"/>
        <v>3.9090909090909092</v>
      </c>
      <c r="BE22" s="575">
        <v>11</v>
      </c>
      <c r="BF22" s="240"/>
      <c r="BG22" s="240">
        <v>3</v>
      </c>
      <c r="BH22" s="240">
        <v>6</v>
      </c>
      <c r="BI22" s="240">
        <v>2</v>
      </c>
      <c r="BJ22" s="240"/>
      <c r="BK22" s="241"/>
      <c r="BL22" s="552">
        <v>48.6</v>
      </c>
      <c r="BM22" s="554">
        <v>33</v>
      </c>
      <c r="BN22" s="270"/>
      <c r="BO22" s="270">
        <v>4</v>
      </c>
      <c r="BP22" s="270">
        <v>26</v>
      </c>
      <c r="BQ22" s="270">
        <v>3</v>
      </c>
      <c r="BR22" s="270"/>
      <c r="BS22" s="270"/>
      <c r="BT22" s="563">
        <v>54</v>
      </c>
    </row>
    <row r="23" spans="1:72" s="1" customFormat="1" ht="15" customHeight="1" x14ac:dyDescent="0.25">
      <c r="A23" s="12">
        <v>8</v>
      </c>
      <c r="B23" s="251">
        <v>20550</v>
      </c>
      <c r="C23" s="5" t="s">
        <v>3</v>
      </c>
      <c r="D23" s="332" t="s">
        <v>21</v>
      </c>
      <c r="E23" s="469">
        <v>65</v>
      </c>
      <c r="F23" s="471">
        <v>3.08</v>
      </c>
      <c r="G23" s="471">
        <v>23.08</v>
      </c>
      <c r="H23" s="471">
        <v>50.77</v>
      </c>
      <c r="I23" s="471">
        <v>23.08</v>
      </c>
      <c r="J23" s="21">
        <f t="shared" si="7"/>
        <v>3.9388000000000001</v>
      </c>
      <c r="K23" s="470">
        <v>62</v>
      </c>
      <c r="L23" s="477">
        <v>11.29</v>
      </c>
      <c r="M23" s="477">
        <v>38.71</v>
      </c>
      <c r="N23" s="477">
        <v>38.71</v>
      </c>
      <c r="O23" s="477">
        <v>11.29</v>
      </c>
      <c r="P23" s="21">
        <f t="shared" si="13"/>
        <v>3.4999999999999996</v>
      </c>
      <c r="Q23" s="470">
        <v>62</v>
      </c>
      <c r="R23" s="477"/>
      <c r="S23" s="477">
        <v>16.13</v>
      </c>
      <c r="T23" s="477">
        <v>61.29</v>
      </c>
      <c r="U23" s="477">
        <v>22.58</v>
      </c>
      <c r="V23" s="21">
        <f t="shared" si="15"/>
        <v>4.0644999999999998</v>
      </c>
      <c r="W23" s="392">
        <f t="shared" si="20"/>
        <v>60</v>
      </c>
      <c r="X23" s="393">
        <v>6</v>
      </c>
      <c r="Y23" s="394">
        <f t="shared" si="21"/>
        <v>10</v>
      </c>
      <c r="Z23" s="395">
        <v>24</v>
      </c>
      <c r="AA23" s="394">
        <f t="shared" si="22"/>
        <v>40</v>
      </c>
      <c r="AB23" s="395">
        <v>30</v>
      </c>
      <c r="AC23" s="394">
        <f t="shared" si="23"/>
        <v>50</v>
      </c>
      <c r="AD23" s="349">
        <f t="shared" si="24"/>
        <v>90</v>
      </c>
      <c r="AE23" s="358">
        <v>56</v>
      </c>
      <c r="AF23" s="359">
        <v>6</v>
      </c>
      <c r="AG23" s="360">
        <f t="shared" si="19"/>
        <v>10.714285714285714</v>
      </c>
      <c r="AH23" s="358">
        <v>28</v>
      </c>
      <c r="AI23" s="361">
        <f t="shared" si="6"/>
        <v>50</v>
      </c>
      <c r="AJ23" s="358">
        <v>22</v>
      </c>
      <c r="AK23" s="362">
        <f t="shared" si="17"/>
        <v>39.285714285714285</v>
      </c>
      <c r="AL23" s="344">
        <f t="shared" si="18"/>
        <v>89.285714285714292</v>
      </c>
      <c r="AM23" s="758">
        <v>55</v>
      </c>
      <c r="AN23" s="738">
        <v>1</v>
      </c>
      <c r="AO23" s="738">
        <v>38</v>
      </c>
      <c r="AP23" s="738">
        <v>16</v>
      </c>
      <c r="AQ23" s="752"/>
      <c r="AR23" s="719">
        <f t="shared" si="14"/>
        <v>3.7272727272727271</v>
      </c>
      <c r="AS23" s="785">
        <v>55</v>
      </c>
      <c r="AT23" s="738">
        <v>2</v>
      </c>
      <c r="AU23" s="738">
        <v>30</v>
      </c>
      <c r="AV23" s="738">
        <v>13</v>
      </c>
      <c r="AW23" s="786">
        <v>10</v>
      </c>
      <c r="AX23" s="719">
        <f t="shared" si="11"/>
        <v>3.5636363636363635</v>
      </c>
      <c r="AY23" s="421"/>
      <c r="AZ23" s="421"/>
      <c r="BA23" s="421"/>
      <c r="BB23" s="421"/>
      <c r="BC23" s="421"/>
      <c r="BD23" s="797"/>
      <c r="BE23" s="575"/>
      <c r="BF23" s="240"/>
      <c r="BG23" s="240"/>
      <c r="BH23" s="240"/>
      <c r="BI23" s="240"/>
      <c r="BJ23" s="240"/>
      <c r="BK23" s="241"/>
      <c r="BL23" s="545"/>
      <c r="BM23" s="585"/>
      <c r="BN23" s="270"/>
      <c r="BO23" s="270"/>
      <c r="BP23" s="270"/>
      <c r="BQ23" s="270"/>
      <c r="BR23" s="270"/>
      <c r="BS23" s="270"/>
      <c r="BT23" s="271"/>
    </row>
    <row r="24" spans="1:72" s="1" customFormat="1" ht="15" customHeight="1" x14ac:dyDescent="0.25">
      <c r="A24" s="12">
        <v>9</v>
      </c>
      <c r="B24" s="251">
        <v>20630</v>
      </c>
      <c r="C24" s="5" t="s">
        <v>3</v>
      </c>
      <c r="D24" s="332" t="s">
        <v>231</v>
      </c>
      <c r="E24" s="469">
        <v>87</v>
      </c>
      <c r="F24" s="471">
        <v>1.1499999999999999</v>
      </c>
      <c r="G24" s="471">
        <v>14.94</v>
      </c>
      <c r="H24" s="471">
        <v>51.72</v>
      </c>
      <c r="I24" s="471">
        <v>32.18</v>
      </c>
      <c r="J24" s="21">
        <f t="shared" si="7"/>
        <v>4.149</v>
      </c>
      <c r="K24" s="470">
        <v>84</v>
      </c>
      <c r="L24" s="477"/>
      <c r="M24" s="477">
        <v>25</v>
      </c>
      <c r="N24" s="477">
        <v>58.33</v>
      </c>
      <c r="O24" s="477">
        <v>16.670000000000002</v>
      </c>
      <c r="P24" s="21">
        <f t="shared" si="13"/>
        <v>3.9167000000000001</v>
      </c>
      <c r="Q24" s="470">
        <v>87</v>
      </c>
      <c r="R24" s="477"/>
      <c r="S24" s="477">
        <v>12.64</v>
      </c>
      <c r="T24" s="477">
        <v>60.92</v>
      </c>
      <c r="U24" s="477">
        <v>26.44</v>
      </c>
      <c r="V24" s="21">
        <f t="shared" si="15"/>
        <v>4.1380000000000008</v>
      </c>
      <c r="W24" s="392">
        <f t="shared" si="20"/>
        <v>110</v>
      </c>
      <c r="X24" s="393">
        <v>11</v>
      </c>
      <c r="Y24" s="394">
        <f t="shared" si="21"/>
        <v>10</v>
      </c>
      <c r="Z24" s="395">
        <v>74</v>
      </c>
      <c r="AA24" s="394">
        <f t="shared" si="22"/>
        <v>67.272727272727266</v>
      </c>
      <c r="AB24" s="395">
        <v>25</v>
      </c>
      <c r="AC24" s="394">
        <f t="shared" si="23"/>
        <v>22.727272727272727</v>
      </c>
      <c r="AD24" s="349">
        <f t="shared" si="24"/>
        <v>90</v>
      </c>
      <c r="AE24" s="358">
        <v>75</v>
      </c>
      <c r="AF24" s="359">
        <v>2</v>
      </c>
      <c r="AG24" s="360">
        <f t="shared" si="19"/>
        <v>2.6666666666666665</v>
      </c>
      <c r="AH24" s="358">
        <v>50</v>
      </c>
      <c r="AI24" s="361">
        <f t="shared" si="6"/>
        <v>66.666666666666671</v>
      </c>
      <c r="AJ24" s="358">
        <v>23</v>
      </c>
      <c r="AK24" s="362">
        <f t="shared" si="17"/>
        <v>30.666666666666668</v>
      </c>
      <c r="AL24" s="344">
        <f t="shared" si="18"/>
        <v>97.333333333333329</v>
      </c>
      <c r="AM24" s="759">
        <v>74</v>
      </c>
      <c r="AN24" s="740">
        <v>5</v>
      </c>
      <c r="AO24" s="740">
        <v>46</v>
      </c>
      <c r="AP24" s="740">
        <v>23</v>
      </c>
      <c r="AQ24" s="751"/>
      <c r="AR24" s="719">
        <f t="shared" si="14"/>
        <v>3.7567567567567566</v>
      </c>
      <c r="AS24" s="787">
        <v>74</v>
      </c>
      <c r="AT24" s="740"/>
      <c r="AU24" s="740">
        <v>52</v>
      </c>
      <c r="AV24" s="788">
        <v>17</v>
      </c>
      <c r="AW24" s="788">
        <v>5</v>
      </c>
      <c r="AX24" s="719">
        <f t="shared" si="11"/>
        <v>3.3648648648648649</v>
      </c>
      <c r="AY24" s="421"/>
      <c r="AZ24" s="421"/>
      <c r="BA24" s="421"/>
      <c r="BB24" s="421"/>
      <c r="BC24" s="421"/>
      <c r="BD24" s="797"/>
      <c r="BE24" s="575"/>
      <c r="BF24" s="240"/>
      <c r="BG24" s="240"/>
      <c r="BH24" s="240"/>
      <c r="BI24" s="240"/>
      <c r="BJ24" s="240"/>
      <c r="BK24" s="241"/>
      <c r="BL24" s="552"/>
      <c r="BM24" s="550"/>
      <c r="BN24" s="270"/>
      <c r="BO24" s="270"/>
      <c r="BP24" s="270"/>
      <c r="BQ24" s="270"/>
      <c r="BR24" s="270"/>
      <c r="BS24" s="270"/>
      <c r="BT24" s="563"/>
    </row>
    <row r="25" spans="1:72" s="1" customFormat="1" ht="15" customHeight="1" x14ac:dyDescent="0.25">
      <c r="A25" s="12">
        <v>10</v>
      </c>
      <c r="B25" s="251">
        <v>20810</v>
      </c>
      <c r="C25" s="5" t="s">
        <v>3</v>
      </c>
      <c r="D25" s="332" t="s">
        <v>180</v>
      </c>
      <c r="E25" s="469">
        <v>104</v>
      </c>
      <c r="F25" s="471">
        <v>5.77</v>
      </c>
      <c r="G25" s="471">
        <v>25.96</v>
      </c>
      <c r="H25" s="471">
        <v>47.12</v>
      </c>
      <c r="I25" s="471">
        <v>21.15</v>
      </c>
      <c r="J25" s="21">
        <f t="shared" si="7"/>
        <v>3.8364999999999996</v>
      </c>
      <c r="K25" s="470">
        <v>100</v>
      </c>
      <c r="L25" s="477">
        <v>15</v>
      </c>
      <c r="M25" s="477">
        <v>44</v>
      </c>
      <c r="N25" s="477">
        <v>34</v>
      </c>
      <c r="O25" s="477">
        <v>7</v>
      </c>
      <c r="P25" s="21">
        <f t="shared" si="13"/>
        <v>3.33</v>
      </c>
      <c r="Q25" s="470">
        <v>103</v>
      </c>
      <c r="R25" s="477">
        <v>0.97</v>
      </c>
      <c r="S25" s="477">
        <v>33.01</v>
      </c>
      <c r="T25" s="477">
        <v>61.17</v>
      </c>
      <c r="U25" s="477">
        <v>4.8499999999999996</v>
      </c>
      <c r="V25" s="21">
        <f t="shared" si="15"/>
        <v>3.6989999999999998</v>
      </c>
      <c r="W25" s="392">
        <f t="shared" si="20"/>
        <v>103</v>
      </c>
      <c r="X25" s="393">
        <v>28</v>
      </c>
      <c r="Y25" s="394">
        <f t="shared" si="21"/>
        <v>27.184466019417474</v>
      </c>
      <c r="Z25" s="395">
        <v>54</v>
      </c>
      <c r="AA25" s="394">
        <f t="shared" si="22"/>
        <v>52.427184466019419</v>
      </c>
      <c r="AB25" s="395">
        <v>21</v>
      </c>
      <c r="AC25" s="394">
        <f t="shared" si="23"/>
        <v>20.388349514563107</v>
      </c>
      <c r="AD25" s="349">
        <f t="shared" si="24"/>
        <v>72.815533980582529</v>
      </c>
      <c r="AE25" s="358">
        <v>101</v>
      </c>
      <c r="AF25" s="359">
        <v>8</v>
      </c>
      <c r="AG25" s="360">
        <f t="shared" si="19"/>
        <v>7.9207920792079207</v>
      </c>
      <c r="AH25" s="358">
        <v>56</v>
      </c>
      <c r="AI25" s="361">
        <f t="shared" si="6"/>
        <v>55.445544554455445</v>
      </c>
      <c r="AJ25" s="358">
        <v>37</v>
      </c>
      <c r="AK25" s="362">
        <f t="shared" si="17"/>
        <v>36.633663366336634</v>
      </c>
      <c r="AL25" s="344">
        <f t="shared" si="18"/>
        <v>92.079207920792072</v>
      </c>
      <c r="AM25" s="337">
        <v>92</v>
      </c>
      <c r="AN25" s="745"/>
      <c r="AO25" s="745">
        <v>71</v>
      </c>
      <c r="AP25" s="745">
        <v>20</v>
      </c>
      <c r="AQ25" s="745">
        <v>1</v>
      </c>
      <c r="AR25" s="106">
        <f t="shared" si="14"/>
        <v>3.7608695652173911</v>
      </c>
      <c r="AS25" s="775">
        <v>92</v>
      </c>
      <c r="AT25" s="776">
        <v>3</v>
      </c>
      <c r="AU25" s="776">
        <v>60</v>
      </c>
      <c r="AV25" s="776">
        <v>19</v>
      </c>
      <c r="AW25" s="776">
        <v>10</v>
      </c>
      <c r="AX25" s="106">
        <f t="shared" si="11"/>
        <v>3.3913043478260869</v>
      </c>
      <c r="AY25" s="421">
        <v>11</v>
      </c>
      <c r="AZ25" s="421"/>
      <c r="BA25" s="421">
        <v>1</v>
      </c>
      <c r="BB25" s="421">
        <v>7</v>
      </c>
      <c r="BC25" s="421">
        <v>3</v>
      </c>
      <c r="BD25" s="797">
        <f t="shared" si="12"/>
        <v>4.1818181818181817</v>
      </c>
      <c r="BE25" s="575">
        <v>9</v>
      </c>
      <c r="BF25" s="240"/>
      <c r="BG25" s="240">
        <v>5</v>
      </c>
      <c r="BH25" s="240">
        <v>4</v>
      </c>
      <c r="BI25" s="240"/>
      <c r="BJ25" s="240"/>
      <c r="BK25" s="241"/>
      <c r="BL25" s="543">
        <v>35</v>
      </c>
      <c r="BM25" s="554">
        <v>20</v>
      </c>
      <c r="BN25" s="270"/>
      <c r="BO25" s="270">
        <v>2</v>
      </c>
      <c r="BP25" s="270">
        <v>13</v>
      </c>
      <c r="BQ25" s="270">
        <v>3</v>
      </c>
      <c r="BR25" s="270">
        <v>1</v>
      </c>
      <c r="BS25" s="270"/>
      <c r="BT25" s="563">
        <v>55</v>
      </c>
    </row>
    <row r="26" spans="1:72" s="1" customFormat="1" ht="15" customHeight="1" x14ac:dyDescent="0.25">
      <c r="A26" s="12">
        <v>11</v>
      </c>
      <c r="B26" s="251">
        <v>20900</v>
      </c>
      <c r="C26" s="5" t="s">
        <v>3</v>
      </c>
      <c r="D26" s="332" t="s">
        <v>181</v>
      </c>
      <c r="E26" s="469">
        <v>140</v>
      </c>
      <c r="F26" s="471">
        <v>4.29</v>
      </c>
      <c r="G26" s="471">
        <v>43.57</v>
      </c>
      <c r="H26" s="471">
        <v>41.43</v>
      </c>
      <c r="I26" s="471">
        <v>10.71</v>
      </c>
      <c r="J26" s="21">
        <f t="shared" si="7"/>
        <v>3.5855999999999999</v>
      </c>
      <c r="K26" s="470">
        <v>141</v>
      </c>
      <c r="L26" s="477">
        <v>6.38</v>
      </c>
      <c r="M26" s="477">
        <v>51.06</v>
      </c>
      <c r="N26" s="477">
        <v>36.880000000000003</v>
      </c>
      <c r="O26" s="477">
        <v>5.67</v>
      </c>
      <c r="P26" s="21">
        <f t="shared" si="13"/>
        <v>3.4181000000000008</v>
      </c>
      <c r="Q26" s="470">
        <v>140</v>
      </c>
      <c r="R26" s="477">
        <v>1.43</v>
      </c>
      <c r="S26" s="477">
        <v>37.86</v>
      </c>
      <c r="T26" s="477">
        <v>51.43</v>
      </c>
      <c r="U26" s="477">
        <v>9.2899999999999991</v>
      </c>
      <c r="V26" s="21">
        <f t="shared" si="15"/>
        <v>3.6860999999999997</v>
      </c>
      <c r="W26" s="392">
        <f t="shared" si="20"/>
        <v>141</v>
      </c>
      <c r="X26" s="393">
        <v>67</v>
      </c>
      <c r="Y26" s="394">
        <f t="shared" si="21"/>
        <v>47.5177304964539</v>
      </c>
      <c r="Z26" s="395">
        <v>57</v>
      </c>
      <c r="AA26" s="394">
        <f t="shared" si="22"/>
        <v>40.425531914893618</v>
      </c>
      <c r="AB26" s="395">
        <v>17</v>
      </c>
      <c r="AC26" s="394">
        <f t="shared" si="23"/>
        <v>12.056737588652481</v>
      </c>
      <c r="AD26" s="349">
        <f t="shared" si="24"/>
        <v>52.4822695035461</v>
      </c>
      <c r="AE26" s="358">
        <v>121</v>
      </c>
      <c r="AF26" s="359">
        <v>9</v>
      </c>
      <c r="AG26" s="360">
        <f t="shared" si="19"/>
        <v>7.4380165289256199</v>
      </c>
      <c r="AH26" s="358">
        <v>56</v>
      </c>
      <c r="AI26" s="361">
        <f t="shared" si="6"/>
        <v>46.280991735537192</v>
      </c>
      <c r="AJ26" s="358">
        <v>56</v>
      </c>
      <c r="AK26" s="362">
        <f t="shared" si="17"/>
        <v>46.280991735537192</v>
      </c>
      <c r="AL26" s="344">
        <f t="shared" si="18"/>
        <v>92.561983471074385</v>
      </c>
      <c r="AM26" s="337">
        <v>134</v>
      </c>
      <c r="AN26" s="745">
        <v>4</v>
      </c>
      <c r="AO26" s="745">
        <v>87</v>
      </c>
      <c r="AP26" s="745">
        <v>41</v>
      </c>
      <c r="AQ26" s="745">
        <v>2</v>
      </c>
      <c r="AR26" s="106">
        <f t="shared" si="14"/>
        <v>3.6940298507462686</v>
      </c>
      <c r="AS26" s="775">
        <v>134</v>
      </c>
      <c r="AT26" s="776">
        <v>3</v>
      </c>
      <c r="AU26" s="776">
        <v>53</v>
      </c>
      <c r="AV26" s="776">
        <v>61</v>
      </c>
      <c r="AW26" s="776">
        <v>17</v>
      </c>
      <c r="AX26" s="106">
        <f t="shared" si="11"/>
        <v>3.6865671641791047</v>
      </c>
      <c r="AY26" s="421">
        <v>25</v>
      </c>
      <c r="AZ26" s="421"/>
      <c r="BA26" s="421">
        <v>7</v>
      </c>
      <c r="BB26" s="421">
        <v>14</v>
      </c>
      <c r="BC26" s="421">
        <v>4</v>
      </c>
      <c r="BD26" s="797">
        <f t="shared" si="12"/>
        <v>3.88</v>
      </c>
      <c r="BE26" s="575">
        <v>17</v>
      </c>
      <c r="BF26" s="240"/>
      <c r="BG26" s="240">
        <v>1</v>
      </c>
      <c r="BH26" s="240">
        <v>9</v>
      </c>
      <c r="BI26" s="240">
        <v>6</v>
      </c>
      <c r="BJ26" s="240">
        <v>1</v>
      </c>
      <c r="BK26" s="241"/>
      <c r="BL26" s="543">
        <v>57.3</v>
      </c>
      <c r="BM26" s="554">
        <v>42</v>
      </c>
      <c r="BN26" s="270"/>
      <c r="BO26" s="270">
        <v>4</v>
      </c>
      <c r="BP26" s="270">
        <v>28</v>
      </c>
      <c r="BQ26" s="270">
        <v>7</v>
      </c>
      <c r="BR26" s="270">
        <v>3</v>
      </c>
      <c r="BS26" s="270"/>
      <c r="BT26" s="563">
        <v>60</v>
      </c>
    </row>
    <row r="27" spans="1:72" s="1" customFormat="1" ht="15" customHeight="1" thickBot="1" x14ac:dyDescent="0.3">
      <c r="A27" s="13">
        <v>12</v>
      </c>
      <c r="B27" s="625">
        <v>21350</v>
      </c>
      <c r="C27" s="14" t="s">
        <v>3</v>
      </c>
      <c r="D27" s="333" t="s">
        <v>182</v>
      </c>
      <c r="E27" s="444">
        <v>68</v>
      </c>
      <c r="F27" s="473"/>
      <c r="G27" s="473">
        <v>20.59</v>
      </c>
      <c r="H27" s="473">
        <v>44.12</v>
      </c>
      <c r="I27" s="474">
        <v>35.29</v>
      </c>
      <c r="J27" s="22">
        <f t="shared" si="7"/>
        <v>4.1470000000000002</v>
      </c>
      <c r="K27" s="493">
        <v>66</v>
      </c>
      <c r="L27" s="496">
        <v>3.03</v>
      </c>
      <c r="M27" s="496">
        <v>21.21</v>
      </c>
      <c r="N27" s="496">
        <v>53.03</v>
      </c>
      <c r="O27" s="497">
        <v>22.73</v>
      </c>
      <c r="P27" s="22">
        <f t="shared" si="13"/>
        <v>3.9546000000000006</v>
      </c>
      <c r="Q27" s="493">
        <v>69</v>
      </c>
      <c r="R27" s="496"/>
      <c r="S27" s="496">
        <v>15.94</v>
      </c>
      <c r="T27" s="496">
        <v>68.12</v>
      </c>
      <c r="U27" s="497">
        <v>15.94</v>
      </c>
      <c r="V27" s="22">
        <f t="shared" si="15"/>
        <v>4</v>
      </c>
      <c r="W27" s="400">
        <f t="shared" si="20"/>
        <v>69</v>
      </c>
      <c r="X27" s="401">
        <v>32</v>
      </c>
      <c r="Y27" s="402">
        <f t="shared" si="21"/>
        <v>46.376811594202898</v>
      </c>
      <c r="Z27" s="403">
        <v>29</v>
      </c>
      <c r="AA27" s="402">
        <f t="shared" si="22"/>
        <v>42.028985507246375</v>
      </c>
      <c r="AB27" s="403">
        <v>8</v>
      </c>
      <c r="AC27" s="402">
        <f t="shared" si="23"/>
        <v>11.594202898550725</v>
      </c>
      <c r="AD27" s="351">
        <f t="shared" si="24"/>
        <v>53.623188405797102</v>
      </c>
      <c r="AE27" s="364">
        <v>63</v>
      </c>
      <c r="AF27" s="365">
        <v>5</v>
      </c>
      <c r="AG27" s="366">
        <f t="shared" si="19"/>
        <v>7.9365079365079367</v>
      </c>
      <c r="AH27" s="367">
        <v>28</v>
      </c>
      <c r="AI27" s="368">
        <f t="shared" si="6"/>
        <v>44.444444444444443</v>
      </c>
      <c r="AJ27" s="367">
        <v>30</v>
      </c>
      <c r="AK27" s="369">
        <f t="shared" si="17"/>
        <v>47.61904761904762</v>
      </c>
      <c r="AL27" s="345">
        <f t="shared" si="18"/>
        <v>92.063492063492063</v>
      </c>
      <c r="AM27" s="338">
        <v>73</v>
      </c>
      <c r="AN27" s="746">
        <v>7</v>
      </c>
      <c r="AO27" s="746">
        <v>52</v>
      </c>
      <c r="AP27" s="746">
        <v>13</v>
      </c>
      <c r="AQ27" s="746">
        <v>1</v>
      </c>
      <c r="AR27" s="107">
        <f t="shared" si="14"/>
        <v>3.8904109589041096</v>
      </c>
      <c r="AS27" s="777">
        <v>73</v>
      </c>
      <c r="AT27" s="778">
        <v>1</v>
      </c>
      <c r="AU27" s="778">
        <v>33</v>
      </c>
      <c r="AV27" s="778">
        <v>21</v>
      </c>
      <c r="AW27" s="778">
        <v>18</v>
      </c>
      <c r="AX27" s="107">
        <f t="shared" si="11"/>
        <v>3.7671232876712328</v>
      </c>
      <c r="AY27" s="422">
        <v>18</v>
      </c>
      <c r="AZ27" s="422"/>
      <c r="BA27" s="422">
        <v>4</v>
      </c>
      <c r="BB27" s="422">
        <v>12</v>
      </c>
      <c r="BC27" s="422">
        <v>2</v>
      </c>
      <c r="BD27" s="800">
        <f t="shared" si="12"/>
        <v>3.8888888888888888</v>
      </c>
      <c r="BE27" s="578">
        <v>12</v>
      </c>
      <c r="BF27" s="247"/>
      <c r="BG27" s="247">
        <v>2</v>
      </c>
      <c r="BH27" s="247">
        <v>5</v>
      </c>
      <c r="BI27" s="247">
        <v>5</v>
      </c>
      <c r="BJ27" s="247"/>
      <c r="BK27" s="248"/>
      <c r="BL27" s="546">
        <v>60.1</v>
      </c>
      <c r="BM27" s="560">
        <v>30</v>
      </c>
      <c r="BN27" s="275"/>
      <c r="BO27" s="275">
        <v>4</v>
      </c>
      <c r="BP27" s="275">
        <v>20</v>
      </c>
      <c r="BQ27" s="275">
        <v>4</v>
      </c>
      <c r="BR27" s="275">
        <v>2</v>
      </c>
      <c r="BS27" s="275"/>
      <c r="BT27" s="566">
        <v>54.3</v>
      </c>
    </row>
    <row r="28" spans="1:72" s="1" customFormat="1" ht="15" customHeight="1" x14ac:dyDescent="0.25">
      <c r="A28" s="17">
        <v>1</v>
      </c>
      <c r="B28" s="413">
        <v>30070</v>
      </c>
      <c r="C28" s="15" t="s">
        <v>4</v>
      </c>
      <c r="D28" s="600" t="s">
        <v>23</v>
      </c>
      <c r="E28" s="595">
        <v>124</v>
      </c>
      <c r="F28" s="593">
        <v>2.42</v>
      </c>
      <c r="G28" s="593">
        <v>23.39</v>
      </c>
      <c r="H28" s="593">
        <v>53.23</v>
      </c>
      <c r="I28" s="593">
        <v>20.97</v>
      </c>
      <c r="J28" s="627">
        <f t="shared" si="7"/>
        <v>3.9277999999999995</v>
      </c>
      <c r="K28" s="480">
        <v>121</v>
      </c>
      <c r="L28" s="481">
        <v>11.57</v>
      </c>
      <c r="M28" s="481">
        <v>44.63</v>
      </c>
      <c r="N28" s="481">
        <v>40.5</v>
      </c>
      <c r="O28" s="481">
        <v>3.31</v>
      </c>
      <c r="P28" s="23">
        <f t="shared" si="13"/>
        <v>3.3558000000000003</v>
      </c>
      <c r="Q28" s="480">
        <v>123</v>
      </c>
      <c r="R28" s="481"/>
      <c r="S28" s="481">
        <v>17.07</v>
      </c>
      <c r="T28" s="481">
        <v>50.41</v>
      </c>
      <c r="U28" s="481">
        <v>32.520000000000003</v>
      </c>
      <c r="V28" s="23">
        <f t="shared" si="15"/>
        <v>4.1545000000000005</v>
      </c>
      <c r="W28" s="406">
        <f t="shared" si="20"/>
        <v>125</v>
      </c>
      <c r="X28" s="411">
        <v>51</v>
      </c>
      <c r="Y28" s="405">
        <f t="shared" si="21"/>
        <v>40.799999999999997</v>
      </c>
      <c r="Z28" s="409">
        <v>60</v>
      </c>
      <c r="AA28" s="405">
        <f t="shared" si="22"/>
        <v>48</v>
      </c>
      <c r="AB28" s="409">
        <v>14</v>
      </c>
      <c r="AC28" s="405">
        <f t="shared" si="23"/>
        <v>11.2</v>
      </c>
      <c r="AD28" s="352">
        <f t="shared" si="24"/>
        <v>59.2</v>
      </c>
      <c r="AE28" s="370">
        <v>116</v>
      </c>
      <c r="AF28" s="371">
        <v>12</v>
      </c>
      <c r="AG28" s="372">
        <f t="shared" si="19"/>
        <v>10.344827586206897</v>
      </c>
      <c r="AH28" s="370">
        <v>68</v>
      </c>
      <c r="AI28" s="373">
        <f t="shared" si="6"/>
        <v>58.620689655172413</v>
      </c>
      <c r="AJ28" s="370">
        <v>36</v>
      </c>
      <c r="AK28" s="374">
        <f t="shared" si="17"/>
        <v>31.03448275862069</v>
      </c>
      <c r="AL28" s="346">
        <f t="shared" si="18"/>
        <v>89.65517241379311</v>
      </c>
      <c r="AM28" s="759">
        <v>136</v>
      </c>
      <c r="AN28" s="740">
        <v>16</v>
      </c>
      <c r="AO28" s="740">
        <v>91</v>
      </c>
      <c r="AP28" s="740">
        <v>27</v>
      </c>
      <c r="AQ28" s="740">
        <v>2</v>
      </c>
      <c r="AR28" s="627">
        <f t="shared" si="14"/>
        <v>3.8897058823529411</v>
      </c>
      <c r="AS28" s="789">
        <v>136</v>
      </c>
      <c r="AT28" s="754"/>
      <c r="AU28" s="754">
        <v>64</v>
      </c>
      <c r="AV28" s="754">
        <v>52</v>
      </c>
      <c r="AW28" s="754">
        <v>20</v>
      </c>
      <c r="AX28" s="722">
        <f t="shared" si="11"/>
        <v>3.6764705882352939</v>
      </c>
      <c r="AY28" s="239">
        <v>42</v>
      </c>
      <c r="AZ28" s="239"/>
      <c r="BA28" s="239">
        <v>5</v>
      </c>
      <c r="BB28" s="239">
        <v>17</v>
      </c>
      <c r="BC28" s="239">
        <v>20</v>
      </c>
      <c r="BD28" s="801">
        <f t="shared" si="12"/>
        <v>4.3571428571428568</v>
      </c>
      <c r="BE28" s="571">
        <v>24</v>
      </c>
      <c r="BF28" s="572"/>
      <c r="BG28" s="572">
        <v>5</v>
      </c>
      <c r="BH28" s="678">
        <v>5</v>
      </c>
      <c r="BI28" s="572">
        <v>9</v>
      </c>
      <c r="BJ28" s="572">
        <v>5</v>
      </c>
      <c r="BK28" s="573"/>
      <c r="BL28" s="552">
        <v>62.8</v>
      </c>
      <c r="BM28" s="835">
        <v>66</v>
      </c>
      <c r="BN28" s="582"/>
      <c r="BO28" s="582">
        <v>3</v>
      </c>
      <c r="BP28" s="582">
        <v>39</v>
      </c>
      <c r="BQ28" s="582">
        <v>13</v>
      </c>
      <c r="BR28" s="582">
        <v>11</v>
      </c>
      <c r="BS28" s="836"/>
      <c r="BT28" s="837">
        <v>64.599999999999994</v>
      </c>
    </row>
    <row r="29" spans="1:72" s="1" customFormat="1" ht="15" customHeight="1" x14ac:dyDescent="0.25">
      <c r="A29" s="12">
        <v>2</v>
      </c>
      <c r="B29" s="251">
        <v>30480</v>
      </c>
      <c r="C29" s="5" t="s">
        <v>4</v>
      </c>
      <c r="D29" s="332" t="s">
        <v>166</v>
      </c>
      <c r="E29" s="448">
        <v>133</v>
      </c>
      <c r="F29" s="471">
        <v>0.75</v>
      </c>
      <c r="G29" s="471">
        <v>15.79</v>
      </c>
      <c r="H29" s="471">
        <v>42.86</v>
      </c>
      <c r="I29" s="471">
        <v>40.6</v>
      </c>
      <c r="J29" s="21">
        <f>(2*F29+3*G29+4*H29+5*I29)/100</f>
        <v>4.2331000000000003</v>
      </c>
      <c r="K29" s="470">
        <v>134</v>
      </c>
      <c r="L29" s="477">
        <v>0.75</v>
      </c>
      <c r="M29" s="477">
        <v>26.87</v>
      </c>
      <c r="N29" s="477">
        <v>55.22</v>
      </c>
      <c r="O29" s="477">
        <v>17.16</v>
      </c>
      <c r="P29" s="21">
        <f>(2*L29+3*M29+4*N29+5*O29)/100</f>
        <v>3.8879000000000001</v>
      </c>
      <c r="Q29" s="470">
        <v>134</v>
      </c>
      <c r="R29" s="477">
        <v>0.75</v>
      </c>
      <c r="S29" s="477">
        <v>14.93</v>
      </c>
      <c r="T29" s="477">
        <v>59.7</v>
      </c>
      <c r="U29" s="477">
        <v>24.63</v>
      </c>
      <c r="V29" s="21">
        <f>(2*R29+3*S29+4*T29+5*U29)/100</f>
        <v>4.0823999999999998</v>
      </c>
      <c r="W29" s="407">
        <f t="shared" si="20"/>
        <v>128</v>
      </c>
      <c r="X29" s="408">
        <v>12</v>
      </c>
      <c r="Y29" s="394">
        <f t="shared" si="21"/>
        <v>9.375</v>
      </c>
      <c r="Z29" s="395">
        <v>60</v>
      </c>
      <c r="AA29" s="394">
        <f t="shared" si="22"/>
        <v>46.875</v>
      </c>
      <c r="AB29" s="395">
        <v>56</v>
      </c>
      <c r="AC29" s="394">
        <f t="shared" si="23"/>
        <v>43.75</v>
      </c>
      <c r="AD29" s="349">
        <f t="shared" si="24"/>
        <v>90.625</v>
      </c>
      <c r="AE29" s="358">
        <v>119</v>
      </c>
      <c r="AF29" s="359">
        <v>4</v>
      </c>
      <c r="AG29" s="360">
        <f t="shared" si="19"/>
        <v>3.3613445378151261</v>
      </c>
      <c r="AH29" s="358">
        <v>70</v>
      </c>
      <c r="AI29" s="361">
        <f t="shared" si="6"/>
        <v>58.823529411764703</v>
      </c>
      <c r="AJ29" s="358">
        <v>45</v>
      </c>
      <c r="AK29" s="362">
        <f t="shared" si="17"/>
        <v>37.815126050420169</v>
      </c>
      <c r="AL29" s="344">
        <f t="shared" si="18"/>
        <v>96.638655462184872</v>
      </c>
      <c r="AM29" s="337">
        <v>137</v>
      </c>
      <c r="AN29" s="737">
        <v>14</v>
      </c>
      <c r="AO29" s="737">
        <v>104</v>
      </c>
      <c r="AP29" s="737">
        <v>17</v>
      </c>
      <c r="AQ29" s="737">
        <v>2</v>
      </c>
      <c r="AR29" s="106">
        <f t="shared" si="14"/>
        <v>3.948905109489051</v>
      </c>
      <c r="AS29" s="775">
        <v>137</v>
      </c>
      <c r="AT29" s="768">
        <v>2</v>
      </c>
      <c r="AU29" s="768">
        <v>56</v>
      </c>
      <c r="AV29" s="768">
        <v>38</v>
      </c>
      <c r="AW29" s="768">
        <v>41</v>
      </c>
      <c r="AX29" s="114">
        <f t="shared" si="11"/>
        <v>3.8613138686131387</v>
      </c>
      <c r="AY29" s="240">
        <v>24</v>
      </c>
      <c r="AZ29" s="240"/>
      <c r="BA29" s="240">
        <v>5</v>
      </c>
      <c r="BB29" s="240">
        <v>9</v>
      </c>
      <c r="BC29" s="240">
        <v>10</v>
      </c>
      <c r="BD29" s="797">
        <f t="shared" si="12"/>
        <v>4.208333333333333</v>
      </c>
      <c r="BE29" s="575">
        <v>21</v>
      </c>
      <c r="BF29" s="240"/>
      <c r="BG29" s="240"/>
      <c r="BH29" s="240">
        <v>8</v>
      </c>
      <c r="BI29" s="240">
        <v>11</v>
      </c>
      <c r="BJ29" s="240">
        <v>2</v>
      </c>
      <c r="BK29" s="241"/>
      <c r="BL29" s="552">
        <v>69</v>
      </c>
      <c r="BM29" s="838">
        <v>45</v>
      </c>
      <c r="BN29" s="270"/>
      <c r="BO29" s="270"/>
      <c r="BP29" s="270">
        <v>33</v>
      </c>
      <c r="BQ29" s="270">
        <v>5</v>
      </c>
      <c r="BR29" s="270">
        <v>7</v>
      </c>
      <c r="BS29" s="839"/>
      <c r="BT29" s="840">
        <v>66</v>
      </c>
    </row>
    <row r="30" spans="1:72" s="1" customFormat="1" ht="15" customHeight="1" x14ac:dyDescent="0.25">
      <c r="A30" s="12">
        <v>3</v>
      </c>
      <c r="B30" s="251">
        <v>30460</v>
      </c>
      <c r="C30" s="5" t="s">
        <v>4</v>
      </c>
      <c r="D30" s="332" t="s">
        <v>27</v>
      </c>
      <c r="E30" s="447">
        <v>161</v>
      </c>
      <c r="F30" s="471">
        <v>0.62</v>
      </c>
      <c r="G30" s="471">
        <v>8.07</v>
      </c>
      <c r="H30" s="471">
        <v>50.93</v>
      </c>
      <c r="I30" s="471">
        <v>40.369999999999997</v>
      </c>
      <c r="J30" s="21">
        <f>(2*F30+3*G30+4*H30+5*I30)/100</f>
        <v>4.3102</v>
      </c>
      <c r="K30" s="470">
        <v>161</v>
      </c>
      <c r="L30" s="477">
        <v>1.24</v>
      </c>
      <c r="M30" s="477">
        <v>14.29</v>
      </c>
      <c r="N30" s="477">
        <v>55.9</v>
      </c>
      <c r="O30" s="477">
        <v>28.57</v>
      </c>
      <c r="P30" s="21">
        <f>(2*L30+3*M30+4*N30+5*O30)/100</f>
        <v>4.1179999999999994</v>
      </c>
      <c r="Q30" s="470">
        <v>136</v>
      </c>
      <c r="R30" s="477"/>
      <c r="S30" s="477">
        <v>5.15</v>
      </c>
      <c r="T30" s="477">
        <v>72.06</v>
      </c>
      <c r="U30" s="477">
        <v>22.79</v>
      </c>
      <c r="V30" s="21">
        <f>(2*R30+3*S30+4*T30+5*U30)/100</f>
        <v>4.1764000000000001</v>
      </c>
      <c r="W30" s="407">
        <f t="shared" si="20"/>
        <v>161</v>
      </c>
      <c r="X30" s="408">
        <v>28</v>
      </c>
      <c r="Y30" s="394">
        <f t="shared" si="21"/>
        <v>17.391304347826086</v>
      </c>
      <c r="Z30" s="395">
        <v>77</v>
      </c>
      <c r="AA30" s="394">
        <f t="shared" si="22"/>
        <v>47.826086956521742</v>
      </c>
      <c r="AB30" s="395">
        <v>56</v>
      </c>
      <c r="AC30" s="394">
        <f t="shared" si="23"/>
        <v>34.782608695652172</v>
      </c>
      <c r="AD30" s="349">
        <f t="shared" si="24"/>
        <v>82.608695652173907</v>
      </c>
      <c r="AE30" s="375">
        <v>150</v>
      </c>
      <c r="AF30" s="376">
        <v>2</v>
      </c>
      <c r="AG30" s="377">
        <f t="shared" si="19"/>
        <v>1.3333333333333333</v>
      </c>
      <c r="AH30" s="375">
        <v>51</v>
      </c>
      <c r="AI30" s="361">
        <f t="shared" si="6"/>
        <v>34</v>
      </c>
      <c r="AJ30" s="375">
        <v>97</v>
      </c>
      <c r="AK30" s="378">
        <f t="shared" si="17"/>
        <v>64.666666666666671</v>
      </c>
      <c r="AL30" s="347">
        <f t="shared" si="18"/>
        <v>98.666666666666671</v>
      </c>
      <c r="AM30" s="758">
        <v>114</v>
      </c>
      <c r="AN30" s="738">
        <v>3</v>
      </c>
      <c r="AO30" s="738">
        <v>97</v>
      </c>
      <c r="AP30" s="738">
        <v>9</v>
      </c>
      <c r="AQ30" s="738">
        <v>5</v>
      </c>
      <c r="AR30" s="719">
        <f t="shared" si="14"/>
        <v>3.8596491228070176</v>
      </c>
      <c r="AS30" s="785">
        <v>114</v>
      </c>
      <c r="AT30" s="738">
        <v>4</v>
      </c>
      <c r="AU30" s="738">
        <v>45</v>
      </c>
      <c r="AV30" s="738">
        <v>39</v>
      </c>
      <c r="AW30" s="786">
        <v>26</v>
      </c>
      <c r="AX30" s="123">
        <f t="shared" si="11"/>
        <v>3.763157894736842</v>
      </c>
      <c r="AY30" s="240">
        <v>31</v>
      </c>
      <c r="AZ30" s="240"/>
      <c r="BA30" s="240">
        <v>7</v>
      </c>
      <c r="BB30" s="240">
        <v>20</v>
      </c>
      <c r="BC30" s="240">
        <v>4</v>
      </c>
      <c r="BD30" s="797">
        <f t="shared" si="12"/>
        <v>3.903225806451613</v>
      </c>
      <c r="BE30" s="575">
        <v>11</v>
      </c>
      <c r="BF30" s="240"/>
      <c r="BG30" s="240">
        <v>1</v>
      </c>
      <c r="BH30" s="240">
        <v>8</v>
      </c>
      <c r="BI30" s="240">
        <v>1</v>
      </c>
      <c r="BJ30" s="240">
        <v>1</v>
      </c>
      <c r="BK30" s="241"/>
      <c r="BL30" s="552">
        <v>53.4</v>
      </c>
      <c r="BM30" s="841">
        <v>42</v>
      </c>
      <c r="BN30" s="270"/>
      <c r="BO30" s="270"/>
      <c r="BP30" s="270">
        <v>29</v>
      </c>
      <c r="BQ30" s="270">
        <v>6</v>
      </c>
      <c r="BR30" s="270">
        <v>7</v>
      </c>
      <c r="BS30" s="839"/>
      <c r="BT30" s="842">
        <v>64.099999999999994</v>
      </c>
    </row>
    <row r="31" spans="1:72" s="1" customFormat="1" ht="15" customHeight="1" x14ac:dyDescent="0.25">
      <c r="A31" s="12">
        <v>4</v>
      </c>
      <c r="B31" s="413">
        <v>30030</v>
      </c>
      <c r="C31" s="15" t="s">
        <v>4</v>
      </c>
      <c r="D31" s="331" t="s">
        <v>183</v>
      </c>
      <c r="E31" s="427">
        <v>86</v>
      </c>
      <c r="F31" s="471">
        <v>1.1599999999999999</v>
      </c>
      <c r="G31" s="471">
        <v>16.28</v>
      </c>
      <c r="H31" s="471">
        <v>44.19</v>
      </c>
      <c r="I31" s="471">
        <v>38.369999999999997</v>
      </c>
      <c r="J31" s="23">
        <f>(2*F31+3*G31+4*H31+5*I31)/100</f>
        <v>4.1977000000000002</v>
      </c>
      <c r="K31" s="470">
        <v>85</v>
      </c>
      <c r="L31" s="477">
        <v>9.41</v>
      </c>
      <c r="M31" s="477">
        <v>35.29</v>
      </c>
      <c r="N31" s="477">
        <v>47.06</v>
      </c>
      <c r="O31" s="477">
        <v>8.24</v>
      </c>
      <c r="P31" s="23">
        <f>(2*L31+3*M31+4*N31+5*O31)/100</f>
        <v>3.5413000000000001</v>
      </c>
      <c r="Q31" s="470">
        <v>86</v>
      </c>
      <c r="R31" s="477"/>
      <c r="S31" s="477">
        <v>22.09</v>
      </c>
      <c r="T31" s="477">
        <v>67.44</v>
      </c>
      <c r="U31" s="477">
        <v>10.47</v>
      </c>
      <c r="V31" s="23">
        <f>(2*R31+3*S31+4*T31+5*U31)/100</f>
        <v>3.8837999999999999</v>
      </c>
      <c r="W31" s="392">
        <f t="shared" si="20"/>
        <v>82</v>
      </c>
      <c r="X31" s="393">
        <v>39</v>
      </c>
      <c r="Y31" s="394">
        <f t="shared" si="21"/>
        <v>47.560975609756099</v>
      </c>
      <c r="Z31" s="409">
        <v>31</v>
      </c>
      <c r="AA31" s="405">
        <f t="shared" si="22"/>
        <v>37.804878048780488</v>
      </c>
      <c r="AB31" s="409">
        <v>12</v>
      </c>
      <c r="AC31" s="405">
        <f t="shared" si="23"/>
        <v>14.634146341463415</v>
      </c>
      <c r="AD31" s="352">
        <f t="shared" si="24"/>
        <v>52.439024390243901</v>
      </c>
      <c r="AE31" s="358">
        <v>76</v>
      </c>
      <c r="AF31" s="359">
        <v>3</v>
      </c>
      <c r="AG31" s="360">
        <f t="shared" si="19"/>
        <v>3.9473684210526314</v>
      </c>
      <c r="AH31" s="358">
        <v>42</v>
      </c>
      <c r="AI31" s="361">
        <f t="shared" si="6"/>
        <v>55.263157894736842</v>
      </c>
      <c r="AJ31" s="358">
        <v>31</v>
      </c>
      <c r="AK31" s="362">
        <f t="shared" si="17"/>
        <v>40.789473684210527</v>
      </c>
      <c r="AL31" s="344">
        <f t="shared" si="18"/>
        <v>96.05263157894737</v>
      </c>
      <c r="AM31" s="759">
        <v>98</v>
      </c>
      <c r="AN31" s="740">
        <v>14</v>
      </c>
      <c r="AO31" s="740">
        <v>71</v>
      </c>
      <c r="AP31" s="740">
        <v>10</v>
      </c>
      <c r="AQ31" s="753">
        <v>3</v>
      </c>
      <c r="AR31" s="627">
        <f t="shared" si="14"/>
        <v>3.9795918367346941</v>
      </c>
      <c r="AS31" s="787">
        <v>98</v>
      </c>
      <c r="AT31" s="740">
        <v>4</v>
      </c>
      <c r="AU31" s="740">
        <v>42</v>
      </c>
      <c r="AV31" s="740">
        <v>27</v>
      </c>
      <c r="AW31" s="740">
        <v>25</v>
      </c>
      <c r="AX31" s="123">
        <f t="shared" si="11"/>
        <v>3.7448979591836733</v>
      </c>
      <c r="AY31" s="243">
        <v>25</v>
      </c>
      <c r="AZ31" s="243"/>
      <c r="BA31" s="243">
        <v>6</v>
      </c>
      <c r="BB31" s="243">
        <v>12</v>
      </c>
      <c r="BC31" s="243">
        <v>7</v>
      </c>
      <c r="BD31" s="798">
        <f t="shared" si="12"/>
        <v>4.04</v>
      </c>
      <c r="BE31" s="576">
        <v>14</v>
      </c>
      <c r="BF31" s="243"/>
      <c r="BG31" s="243">
        <v>2</v>
      </c>
      <c r="BH31" s="243">
        <v>2</v>
      </c>
      <c r="BI31" s="243">
        <v>6</v>
      </c>
      <c r="BJ31" s="243">
        <v>4</v>
      </c>
      <c r="BK31" s="244"/>
      <c r="BL31" s="556">
        <v>70.7</v>
      </c>
      <c r="BM31" s="841">
        <v>39</v>
      </c>
      <c r="BN31" s="272"/>
      <c r="BO31" s="272">
        <v>2</v>
      </c>
      <c r="BP31" s="272">
        <v>22</v>
      </c>
      <c r="BQ31" s="272">
        <v>8</v>
      </c>
      <c r="BR31" s="272">
        <v>7</v>
      </c>
      <c r="BS31" s="843"/>
      <c r="BT31" s="842">
        <v>65.400000000000006</v>
      </c>
    </row>
    <row r="32" spans="1:72" s="1" customFormat="1" ht="15" customHeight="1" x14ac:dyDescent="0.25">
      <c r="A32" s="12">
        <v>5</v>
      </c>
      <c r="B32" s="251">
        <v>31000</v>
      </c>
      <c r="C32" s="5" t="s">
        <v>4</v>
      </c>
      <c r="D32" s="332" t="s">
        <v>31</v>
      </c>
      <c r="E32" s="428">
        <v>102</v>
      </c>
      <c r="F32" s="471">
        <v>1.96</v>
      </c>
      <c r="G32" s="471">
        <v>24.51</v>
      </c>
      <c r="H32" s="471">
        <v>50.98</v>
      </c>
      <c r="I32" s="471">
        <v>22.55</v>
      </c>
      <c r="J32" s="21">
        <f>(2*F32+3*G32+4*H32+5*I32)/100</f>
        <v>3.9412000000000003</v>
      </c>
      <c r="K32" s="470">
        <v>100</v>
      </c>
      <c r="L32" s="477">
        <v>8</v>
      </c>
      <c r="M32" s="477">
        <v>31</v>
      </c>
      <c r="N32" s="477">
        <v>51</v>
      </c>
      <c r="O32" s="477">
        <v>10</v>
      </c>
      <c r="P32" s="21">
        <f>(2*L32+3*M32+4*N32+5*O32)/100</f>
        <v>3.63</v>
      </c>
      <c r="Q32" s="470">
        <v>100</v>
      </c>
      <c r="R32" s="477">
        <v>1</v>
      </c>
      <c r="S32" s="477">
        <v>18</v>
      </c>
      <c r="T32" s="477">
        <v>66</v>
      </c>
      <c r="U32" s="477">
        <v>15</v>
      </c>
      <c r="V32" s="21">
        <f>(2*R32+3*S32+4*T32+5*U32)/100</f>
        <v>3.95</v>
      </c>
      <c r="W32" s="392">
        <f t="shared" si="20"/>
        <v>93</v>
      </c>
      <c r="X32" s="393">
        <v>35</v>
      </c>
      <c r="Y32" s="394">
        <f t="shared" si="21"/>
        <v>37.634408602150536</v>
      </c>
      <c r="Z32" s="395">
        <v>37</v>
      </c>
      <c r="AA32" s="394">
        <f t="shared" si="22"/>
        <v>39.784946236559136</v>
      </c>
      <c r="AB32" s="395">
        <v>21</v>
      </c>
      <c r="AC32" s="394">
        <f t="shared" si="23"/>
        <v>22.580645161290324</v>
      </c>
      <c r="AD32" s="349">
        <f t="shared" si="24"/>
        <v>62.365591397849457</v>
      </c>
      <c r="AE32" s="358">
        <v>84</v>
      </c>
      <c r="AF32" s="359">
        <v>1</v>
      </c>
      <c r="AG32" s="360">
        <f t="shared" si="19"/>
        <v>1.1904761904761905</v>
      </c>
      <c r="AH32" s="358">
        <v>44</v>
      </c>
      <c r="AI32" s="361">
        <f t="shared" si="6"/>
        <v>52.38095238095238</v>
      </c>
      <c r="AJ32" s="358">
        <v>39</v>
      </c>
      <c r="AK32" s="362">
        <f t="shared" si="17"/>
        <v>46.428571428571431</v>
      </c>
      <c r="AL32" s="344">
        <f t="shared" si="18"/>
        <v>98.80952380952381</v>
      </c>
      <c r="AM32" s="759">
        <v>101</v>
      </c>
      <c r="AN32" s="740">
        <v>5</v>
      </c>
      <c r="AO32" s="740">
        <v>71</v>
      </c>
      <c r="AP32" s="740">
        <v>24</v>
      </c>
      <c r="AQ32" s="753">
        <v>1</v>
      </c>
      <c r="AR32" s="719">
        <f t="shared" si="14"/>
        <v>3.7920792079207919</v>
      </c>
      <c r="AS32" s="787">
        <v>101</v>
      </c>
      <c r="AT32" s="740">
        <v>4</v>
      </c>
      <c r="AU32" s="740">
        <v>41</v>
      </c>
      <c r="AV32" s="740">
        <v>35</v>
      </c>
      <c r="AW32" s="740">
        <v>21</v>
      </c>
      <c r="AX32" s="123">
        <f t="shared" si="11"/>
        <v>3.722772277227723</v>
      </c>
      <c r="AY32" s="240">
        <v>25</v>
      </c>
      <c r="AZ32" s="240">
        <v>1</v>
      </c>
      <c r="BA32" s="240">
        <v>2</v>
      </c>
      <c r="BB32" s="240">
        <v>18</v>
      </c>
      <c r="BC32" s="240">
        <v>4</v>
      </c>
      <c r="BD32" s="797">
        <f t="shared" si="12"/>
        <v>4</v>
      </c>
      <c r="BE32" s="575">
        <v>22</v>
      </c>
      <c r="BF32" s="240"/>
      <c r="BG32" s="240">
        <v>3</v>
      </c>
      <c r="BH32" s="240">
        <v>13</v>
      </c>
      <c r="BI32" s="240">
        <v>5</v>
      </c>
      <c r="BJ32" s="240">
        <v>1</v>
      </c>
      <c r="BK32" s="241"/>
      <c r="BL32" s="542">
        <v>53.2</v>
      </c>
      <c r="BM32" s="841">
        <v>47</v>
      </c>
      <c r="BN32" s="270"/>
      <c r="BO32" s="270">
        <v>5</v>
      </c>
      <c r="BP32" s="270">
        <v>30</v>
      </c>
      <c r="BQ32" s="270">
        <v>5</v>
      </c>
      <c r="BR32" s="270">
        <v>7</v>
      </c>
      <c r="BS32" s="839"/>
      <c r="BT32" s="844">
        <v>58.7</v>
      </c>
    </row>
    <row r="33" spans="1:72" s="1" customFormat="1" ht="15" customHeight="1" x14ac:dyDescent="0.25">
      <c r="A33" s="12">
        <v>6</v>
      </c>
      <c r="B33" s="251">
        <v>30130</v>
      </c>
      <c r="C33" s="5" t="s">
        <v>4</v>
      </c>
      <c r="D33" s="332" t="s">
        <v>24</v>
      </c>
      <c r="E33" s="445">
        <v>53</v>
      </c>
      <c r="F33" s="471"/>
      <c r="G33" s="471">
        <v>30.19</v>
      </c>
      <c r="H33" s="471">
        <v>50.94</v>
      </c>
      <c r="I33" s="471">
        <v>18.87</v>
      </c>
      <c r="J33" s="21">
        <f t="shared" si="7"/>
        <v>3.8868</v>
      </c>
      <c r="K33" s="470">
        <v>53</v>
      </c>
      <c r="L33" s="477">
        <v>16.98</v>
      </c>
      <c r="M33" s="477">
        <v>35.85</v>
      </c>
      <c r="N33" s="477">
        <v>33.96</v>
      </c>
      <c r="O33" s="477">
        <v>13.21</v>
      </c>
      <c r="P33" s="21">
        <f t="shared" si="13"/>
        <v>3.4340000000000002</v>
      </c>
      <c r="Q33" s="470">
        <v>54</v>
      </c>
      <c r="R33" s="477"/>
      <c r="S33" s="477">
        <v>24.07</v>
      </c>
      <c r="T33" s="477">
        <v>57.41</v>
      </c>
      <c r="U33" s="477">
        <v>18.52</v>
      </c>
      <c r="V33" s="21">
        <f t="shared" si="15"/>
        <v>3.9445000000000006</v>
      </c>
      <c r="W33" s="392">
        <f t="shared" si="20"/>
        <v>56</v>
      </c>
      <c r="X33" s="393">
        <v>19</v>
      </c>
      <c r="Y33" s="394">
        <f t="shared" si="21"/>
        <v>33.928571428571431</v>
      </c>
      <c r="Z33" s="395">
        <v>28</v>
      </c>
      <c r="AA33" s="394">
        <f t="shared" si="22"/>
        <v>50</v>
      </c>
      <c r="AB33" s="395">
        <v>9</v>
      </c>
      <c r="AC33" s="394">
        <f t="shared" si="23"/>
        <v>16.071428571428573</v>
      </c>
      <c r="AD33" s="349">
        <f t="shared" si="24"/>
        <v>66.071428571428569</v>
      </c>
      <c r="AE33" s="358">
        <v>50</v>
      </c>
      <c r="AF33" s="359"/>
      <c r="AG33" s="360"/>
      <c r="AH33" s="358">
        <v>20</v>
      </c>
      <c r="AI33" s="361">
        <f t="shared" si="6"/>
        <v>40</v>
      </c>
      <c r="AJ33" s="358">
        <v>30</v>
      </c>
      <c r="AK33" s="362">
        <f t="shared" si="17"/>
        <v>60</v>
      </c>
      <c r="AL33" s="344">
        <f t="shared" si="18"/>
        <v>100</v>
      </c>
      <c r="AM33" s="337">
        <v>44</v>
      </c>
      <c r="AN33" s="737"/>
      <c r="AO33" s="737">
        <v>27</v>
      </c>
      <c r="AP33" s="737">
        <v>13</v>
      </c>
      <c r="AQ33" s="737">
        <v>4</v>
      </c>
      <c r="AR33" s="106">
        <f t="shared" si="14"/>
        <v>3.5227272727272729</v>
      </c>
      <c r="AS33" s="775">
        <v>44</v>
      </c>
      <c r="AT33" s="768">
        <v>11</v>
      </c>
      <c r="AU33" s="768">
        <v>21</v>
      </c>
      <c r="AV33" s="768">
        <v>9</v>
      </c>
      <c r="AW33" s="768">
        <v>3</v>
      </c>
      <c r="AX33" s="114">
        <f t="shared" si="11"/>
        <v>3.0909090909090908</v>
      </c>
      <c r="AY33" s="240">
        <v>11</v>
      </c>
      <c r="AZ33" s="240">
        <v>2</v>
      </c>
      <c r="BA33" s="240">
        <v>6</v>
      </c>
      <c r="BB33" s="240">
        <v>1</v>
      </c>
      <c r="BC33" s="240">
        <v>2</v>
      </c>
      <c r="BD33" s="797">
        <f t="shared" si="12"/>
        <v>3.2727272727272729</v>
      </c>
      <c r="BE33" s="575">
        <v>6</v>
      </c>
      <c r="BF33" s="240">
        <v>1</v>
      </c>
      <c r="BG33" s="240"/>
      <c r="BH33" s="240">
        <v>5</v>
      </c>
      <c r="BI33" s="240"/>
      <c r="BJ33" s="240"/>
      <c r="BK33" s="241"/>
      <c r="BL33" s="545">
        <v>38.799999999999997</v>
      </c>
      <c r="BM33" s="580">
        <v>17</v>
      </c>
      <c r="BN33" s="270">
        <v>1</v>
      </c>
      <c r="BO33" s="270">
        <v>6</v>
      </c>
      <c r="BP33" s="270">
        <v>10</v>
      </c>
      <c r="BQ33" s="270"/>
      <c r="BR33" s="270"/>
      <c r="BS33" s="839"/>
      <c r="BT33" s="845">
        <v>44.5</v>
      </c>
    </row>
    <row r="34" spans="1:72" s="1" customFormat="1" ht="15" customHeight="1" x14ac:dyDescent="0.25">
      <c r="A34" s="12">
        <v>7</v>
      </c>
      <c r="B34" s="251">
        <v>30160</v>
      </c>
      <c r="C34" s="5" t="s">
        <v>4</v>
      </c>
      <c r="D34" s="332" t="s">
        <v>184</v>
      </c>
      <c r="E34" s="429">
        <v>149</v>
      </c>
      <c r="F34" s="471">
        <v>3.36</v>
      </c>
      <c r="G34" s="471">
        <v>35.57</v>
      </c>
      <c r="H34" s="471">
        <v>40.270000000000003</v>
      </c>
      <c r="I34" s="471">
        <v>20.81</v>
      </c>
      <c r="J34" s="21">
        <f t="shared" si="7"/>
        <v>3.7856000000000001</v>
      </c>
      <c r="K34" s="470">
        <v>148</v>
      </c>
      <c r="L34" s="477">
        <v>6.76</v>
      </c>
      <c r="M34" s="477">
        <v>39.86</v>
      </c>
      <c r="N34" s="477">
        <v>41.22</v>
      </c>
      <c r="O34" s="477">
        <v>12.16</v>
      </c>
      <c r="P34" s="21">
        <f t="shared" si="13"/>
        <v>3.5878000000000001</v>
      </c>
      <c r="Q34" s="470">
        <v>147</v>
      </c>
      <c r="R34" s="477">
        <v>4.08</v>
      </c>
      <c r="S34" s="477">
        <v>30.61</v>
      </c>
      <c r="T34" s="477">
        <v>40.82</v>
      </c>
      <c r="U34" s="477">
        <v>24.49</v>
      </c>
      <c r="V34" s="21">
        <f t="shared" si="15"/>
        <v>3.8571999999999997</v>
      </c>
      <c r="W34" s="392">
        <f t="shared" si="20"/>
        <v>145</v>
      </c>
      <c r="X34" s="393">
        <v>47</v>
      </c>
      <c r="Y34" s="394">
        <f t="shared" si="21"/>
        <v>32.413793103448278</v>
      </c>
      <c r="Z34" s="395">
        <v>70</v>
      </c>
      <c r="AA34" s="394">
        <f t="shared" si="22"/>
        <v>48.275862068965516</v>
      </c>
      <c r="AB34" s="395">
        <v>28</v>
      </c>
      <c r="AC34" s="394">
        <f t="shared" si="23"/>
        <v>19.310344827586206</v>
      </c>
      <c r="AD34" s="349">
        <f t="shared" si="24"/>
        <v>67.586206896551715</v>
      </c>
      <c r="AE34" s="358">
        <v>133</v>
      </c>
      <c r="AF34" s="359">
        <v>11</v>
      </c>
      <c r="AG34" s="360">
        <f t="shared" si="19"/>
        <v>8.2706766917293226</v>
      </c>
      <c r="AH34" s="358">
        <v>86</v>
      </c>
      <c r="AI34" s="361">
        <f t="shared" si="6"/>
        <v>64.661654135338352</v>
      </c>
      <c r="AJ34" s="358">
        <v>36</v>
      </c>
      <c r="AK34" s="362">
        <f t="shared" si="17"/>
        <v>27.06766917293233</v>
      </c>
      <c r="AL34" s="344">
        <f t="shared" si="18"/>
        <v>91.729323308270679</v>
      </c>
      <c r="AM34" s="758">
        <v>91</v>
      </c>
      <c r="AN34" s="738">
        <v>3</v>
      </c>
      <c r="AO34" s="738">
        <v>69</v>
      </c>
      <c r="AP34" s="738">
        <v>19</v>
      </c>
      <c r="AQ34" s="741"/>
      <c r="AR34" s="719">
        <f t="shared" si="14"/>
        <v>3.8241758241758244</v>
      </c>
      <c r="AS34" s="785">
        <v>91</v>
      </c>
      <c r="AT34" s="738">
        <v>4</v>
      </c>
      <c r="AU34" s="738">
        <v>54</v>
      </c>
      <c r="AV34" s="738">
        <v>20</v>
      </c>
      <c r="AW34" s="738">
        <v>13</v>
      </c>
      <c r="AX34" s="123">
        <f t="shared" si="11"/>
        <v>3.4615384615384617</v>
      </c>
      <c r="AY34" s="240"/>
      <c r="AZ34" s="240"/>
      <c r="BA34" s="240"/>
      <c r="BB34" s="240"/>
      <c r="BC34" s="240"/>
      <c r="BD34" s="797"/>
      <c r="BE34" s="575"/>
      <c r="BF34" s="240"/>
      <c r="BG34" s="240"/>
      <c r="BH34" s="240"/>
      <c r="BI34" s="240"/>
      <c r="BJ34" s="240"/>
      <c r="BK34" s="241"/>
      <c r="BL34" s="543"/>
      <c r="BM34" s="550"/>
      <c r="BN34" s="270"/>
      <c r="BO34" s="270"/>
      <c r="BP34" s="270"/>
      <c r="BQ34" s="270"/>
      <c r="BR34" s="270"/>
      <c r="BS34" s="270"/>
      <c r="BT34" s="563"/>
    </row>
    <row r="35" spans="1:72" s="1" customFormat="1" ht="15" customHeight="1" x14ac:dyDescent="0.25">
      <c r="A35" s="12">
        <v>8</v>
      </c>
      <c r="B35" s="251">
        <v>30310</v>
      </c>
      <c r="C35" s="5" t="s">
        <v>4</v>
      </c>
      <c r="D35" s="5" t="s">
        <v>25</v>
      </c>
      <c r="E35" s="446">
        <v>50</v>
      </c>
      <c r="F35" s="471">
        <v>8</v>
      </c>
      <c r="G35" s="471">
        <v>26</v>
      </c>
      <c r="H35" s="471">
        <v>44</v>
      </c>
      <c r="I35" s="471">
        <v>22</v>
      </c>
      <c r="J35" s="21">
        <f t="shared" si="7"/>
        <v>3.8</v>
      </c>
      <c r="K35" s="470">
        <v>50</v>
      </c>
      <c r="L35" s="477">
        <v>10</v>
      </c>
      <c r="M35" s="477">
        <v>38</v>
      </c>
      <c r="N35" s="477">
        <v>36</v>
      </c>
      <c r="O35" s="477">
        <v>16</v>
      </c>
      <c r="P35" s="21">
        <f t="shared" si="13"/>
        <v>3.58</v>
      </c>
      <c r="Q35" s="470">
        <v>49</v>
      </c>
      <c r="R35" s="477"/>
      <c r="S35" s="477">
        <v>14.29</v>
      </c>
      <c r="T35" s="477">
        <v>59.18</v>
      </c>
      <c r="U35" s="477">
        <v>26.53</v>
      </c>
      <c r="V35" s="21">
        <f t="shared" si="15"/>
        <v>4.1223999999999998</v>
      </c>
      <c r="W35" s="410">
        <f t="shared" si="20"/>
        <v>48</v>
      </c>
      <c r="X35" s="382">
        <v>16</v>
      </c>
      <c r="Y35" s="394">
        <f t="shared" si="21"/>
        <v>33.333333333333336</v>
      </c>
      <c r="Z35" s="358">
        <v>24</v>
      </c>
      <c r="AA35" s="361">
        <f t="shared" si="22"/>
        <v>50</v>
      </c>
      <c r="AB35" s="358">
        <v>8</v>
      </c>
      <c r="AC35" s="361">
        <f t="shared" si="23"/>
        <v>16.666666666666668</v>
      </c>
      <c r="AD35" s="349">
        <f t="shared" si="24"/>
        <v>66.666666666666671</v>
      </c>
      <c r="AE35" s="358">
        <v>48</v>
      </c>
      <c r="AF35" s="359"/>
      <c r="AG35" s="360"/>
      <c r="AH35" s="358">
        <v>27</v>
      </c>
      <c r="AI35" s="361">
        <f t="shared" si="6"/>
        <v>56.25</v>
      </c>
      <c r="AJ35" s="358">
        <v>21</v>
      </c>
      <c r="AK35" s="362">
        <f t="shared" si="17"/>
        <v>43.75</v>
      </c>
      <c r="AL35" s="344">
        <f t="shared" si="18"/>
        <v>100</v>
      </c>
      <c r="AM35" s="337">
        <v>71</v>
      </c>
      <c r="AN35" s="737"/>
      <c r="AO35" s="737">
        <v>41</v>
      </c>
      <c r="AP35" s="737">
        <v>27</v>
      </c>
      <c r="AQ35" s="737">
        <v>3</v>
      </c>
      <c r="AR35" s="106">
        <f t="shared" si="14"/>
        <v>3.535211267605634</v>
      </c>
      <c r="AS35" s="775">
        <v>69</v>
      </c>
      <c r="AT35" s="768">
        <v>5</v>
      </c>
      <c r="AU35" s="768">
        <v>40</v>
      </c>
      <c r="AV35" s="768">
        <v>23</v>
      </c>
      <c r="AW35" s="768">
        <v>1</v>
      </c>
      <c r="AX35" s="114">
        <f t="shared" si="11"/>
        <v>3.2898550724637681</v>
      </c>
      <c r="AY35" s="240">
        <v>12</v>
      </c>
      <c r="AZ35" s="240">
        <v>1</v>
      </c>
      <c r="BA35" s="240">
        <v>3</v>
      </c>
      <c r="BB35" s="240">
        <v>4</v>
      </c>
      <c r="BC35" s="240">
        <v>4</v>
      </c>
      <c r="BD35" s="797">
        <f t="shared" si="12"/>
        <v>3.9166666666666665</v>
      </c>
      <c r="BE35" s="575">
        <v>16</v>
      </c>
      <c r="BF35" s="240">
        <v>1</v>
      </c>
      <c r="BG35" s="240">
        <v>5</v>
      </c>
      <c r="BH35" s="240">
        <v>6</v>
      </c>
      <c r="BI35" s="240">
        <v>4</v>
      </c>
      <c r="BJ35" s="240"/>
      <c r="BK35" s="241"/>
      <c r="BL35" s="552">
        <v>49</v>
      </c>
      <c r="BM35" s="554">
        <v>28</v>
      </c>
      <c r="BN35" s="270">
        <v>2</v>
      </c>
      <c r="BO35" s="270">
        <v>4</v>
      </c>
      <c r="BP35" s="270">
        <v>16</v>
      </c>
      <c r="BQ35" s="270">
        <v>4</v>
      </c>
      <c r="BR35" s="270">
        <v>2</v>
      </c>
      <c r="BS35" s="270"/>
      <c r="BT35" s="540">
        <v>54</v>
      </c>
    </row>
    <row r="36" spans="1:72" s="1" customFormat="1" ht="15" customHeight="1" x14ac:dyDescent="0.25">
      <c r="A36" s="12">
        <v>9</v>
      </c>
      <c r="B36" s="251">
        <v>30440</v>
      </c>
      <c r="C36" s="5" t="s">
        <v>4</v>
      </c>
      <c r="D36" s="332" t="s">
        <v>26</v>
      </c>
      <c r="E36" s="430">
        <v>100</v>
      </c>
      <c r="F36" s="471">
        <v>4</v>
      </c>
      <c r="G36" s="471">
        <v>32</v>
      </c>
      <c r="H36" s="471">
        <v>40</v>
      </c>
      <c r="I36" s="471">
        <v>24</v>
      </c>
      <c r="J36" s="21">
        <f t="shared" si="7"/>
        <v>3.84</v>
      </c>
      <c r="K36" s="470">
        <v>101</v>
      </c>
      <c r="L36" s="477">
        <v>8.91</v>
      </c>
      <c r="M36" s="477">
        <v>36.630000000000003</v>
      </c>
      <c r="N36" s="477">
        <v>42.57</v>
      </c>
      <c r="O36" s="477">
        <v>11.88</v>
      </c>
      <c r="P36" s="21">
        <f t="shared" si="13"/>
        <v>3.5739000000000001</v>
      </c>
      <c r="Q36" s="470">
        <v>97</v>
      </c>
      <c r="R36" s="477">
        <v>1.03</v>
      </c>
      <c r="S36" s="477">
        <v>29.9</v>
      </c>
      <c r="T36" s="477">
        <v>58.76</v>
      </c>
      <c r="U36" s="477">
        <v>10.31</v>
      </c>
      <c r="V36" s="21">
        <f t="shared" si="15"/>
        <v>3.7834999999999996</v>
      </c>
      <c r="W36" s="392">
        <f t="shared" si="20"/>
        <v>103</v>
      </c>
      <c r="X36" s="393">
        <v>12</v>
      </c>
      <c r="Y36" s="394">
        <f t="shared" si="21"/>
        <v>11.650485436893204</v>
      </c>
      <c r="Z36" s="395">
        <v>63</v>
      </c>
      <c r="AA36" s="394">
        <f t="shared" si="22"/>
        <v>61.165048543689323</v>
      </c>
      <c r="AB36" s="395">
        <v>28</v>
      </c>
      <c r="AC36" s="394">
        <f t="shared" si="23"/>
        <v>27.184466019417474</v>
      </c>
      <c r="AD36" s="349">
        <f t="shared" si="24"/>
        <v>88.349514563106794</v>
      </c>
      <c r="AE36" s="358">
        <v>87</v>
      </c>
      <c r="AF36" s="359">
        <v>4</v>
      </c>
      <c r="AG36" s="360">
        <f t="shared" si="19"/>
        <v>4.5977011494252871</v>
      </c>
      <c r="AH36" s="358">
        <v>43</v>
      </c>
      <c r="AI36" s="361">
        <f t="shared" si="6"/>
        <v>49.425287356321839</v>
      </c>
      <c r="AJ36" s="358">
        <v>40</v>
      </c>
      <c r="AK36" s="362">
        <f t="shared" si="17"/>
        <v>45.977011494252871</v>
      </c>
      <c r="AL36" s="344">
        <f t="shared" si="18"/>
        <v>95.402298850574709</v>
      </c>
      <c r="AM36" s="337">
        <v>69</v>
      </c>
      <c r="AN36" s="737">
        <v>1</v>
      </c>
      <c r="AO36" s="737">
        <v>30</v>
      </c>
      <c r="AP36" s="737">
        <v>35</v>
      </c>
      <c r="AQ36" s="737">
        <v>3</v>
      </c>
      <c r="AR36" s="106">
        <f t="shared" si="14"/>
        <v>3.4202898550724639</v>
      </c>
      <c r="AS36" s="775">
        <v>69</v>
      </c>
      <c r="AT36" s="768">
        <v>4</v>
      </c>
      <c r="AU36" s="768">
        <v>38</v>
      </c>
      <c r="AV36" s="768">
        <v>21</v>
      </c>
      <c r="AW36" s="768">
        <v>6</v>
      </c>
      <c r="AX36" s="114">
        <f t="shared" si="11"/>
        <v>3.4202898550724639</v>
      </c>
      <c r="AY36" s="240">
        <v>19</v>
      </c>
      <c r="AZ36" s="240">
        <v>1</v>
      </c>
      <c r="BA36" s="240">
        <v>5</v>
      </c>
      <c r="BB36" s="240">
        <v>12</v>
      </c>
      <c r="BC36" s="240">
        <v>1</v>
      </c>
      <c r="BD36" s="797">
        <f t="shared" si="12"/>
        <v>3.6842105263157894</v>
      </c>
      <c r="BE36" s="575">
        <v>7</v>
      </c>
      <c r="BF36" s="240">
        <v>1</v>
      </c>
      <c r="BG36" s="240">
        <v>1</v>
      </c>
      <c r="BH36" s="240">
        <v>3</v>
      </c>
      <c r="BI36" s="240">
        <v>1</v>
      </c>
      <c r="BJ36" s="240">
        <v>1</v>
      </c>
      <c r="BK36" s="241"/>
      <c r="BL36" s="543">
        <v>50.1</v>
      </c>
      <c r="BM36" s="554">
        <v>26</v>
      </c>
      <c r="BN36" s="270"/>
      <c r="BO36" s="270">
        <v>2</v>
      </c>
      <c r="BP36" s="270">
        <v>17</v>
      </c>
      <c r="BQ36" s="270">
        <v>4</v>
      </c>
      <c r="BR36" s="270">
        <v>3</v>
      </c>
      <c r="BS36" s="270"/>
      <c r="BT36" s="563">
        <v>61</v>
      </c>
    </row>
    <row r="37" spans="1:72" s="1" customFormat="1" ht="15" customHeight="1" x14ac:dyDescent="0.25">
      <c r="A37" s="12">
        <v>10</v>
      </c>
      <c r="B37" s="251">
        <v>30500</v>
      </c>
      <c r="C37" s="5" t="s">
        <v>4</v>
      </c>
      <c r="D37" s="332" t="s">
        <v>185</v>
      </c>
      <c r="E37" s="449">
        <v>50</v>
      </c>
      <c r="F37" s="471">
        <v>10</v>
      </c>
      <c r="G37" s="471">
        <v>36</v>
      </c>
      <c r="H37" s="471">
        <v>44</v>
      </c>
      <c r="I37" s="471">
        <v>10</v>
      </c>
      <c r="J37" s="21">
        <f t="shared" si="7"/>
        <v>3.54</v>
      </c>
      <c r="K37" s="470">
        <v>48</v>
      </c>
      <c r="L37" s="477">
        <v>20.83</v>
      </c>
      <c r="M37" s="477">
        <v>39.58</v>
      </c>
      <c r="N37" s="477">
        <v>35.42</v>
      </c>
      <c r="O37" s="477">
        <v>4.17</v>
      </c>
      <c r="P37" s="21">
        <f t="shared" si="13"/>
        <v>3.2293000000000003</v>
      </c>
      <c r="Q37" s="470">
        <v>50</v>
      </c>
      <c r="R37" s="477">
        <v>6</v>
      </c>
      <c r="S37" s="477">
        <v>32</v>
      </c>
      <c r="T37" s="477">
        <v>48</v>
      </c>
      <c r="U37" s="477">
        <v>14</v>
      </c>
      <c r="V37" s="21">
        <f t="shared" si="15"/>
        <v>3.7</v>
      </c>
      <c r="W37" s="392">
        <f t="shared" si="20"/>
        <v>50</v>
      </c>
      <c r="X37" s="393">
        <v>22</v>
      </c>
      <c r="Y37" s="394">
        <f t="shared" si="21"/>
        <v>44</v>
      </c>
      <c r="Z37" s="395">
        <v>18</v>
      </c>
      <c r="AA37" s="394">
        <f t="shared" si="22"/>
        <v>36</v>
      </c>
      <c r="AB37" s="395">
        <v>10</v>
      </c>
      <c r="AC37" s="394">
        <f t="shared" si="23"/>
        <v>20</v>
      </c>
      <c r="AD37" s="349">
        <f t="shared" si="24"/>
        <v>56</v>
      </c>
      <c r="AE37" s="358">
        <v>47</v>
      </c>
      <c r="AF37" s="359">
        <v>5</v>
      </c>
      <c r="AG37" s="360">
        <f t="shared" si="19"/>
        <v>10.638297872340425</v>
      </c>
      <c r="AH37" s="358">
        <v>28</v>
      </c>
      <c r="AI37" s="361">
        <f t="shared" si="6"/>
        <v>59.574468085106382</v>
      </c>
      <c r="AJ37" s="358">
        <v>14</v>
      </c>
      <c r="AK37" s="362">
        <f t="shared" si="17"/>
        <v>29.787234042553191</v>
      </c>
      <c r="AL37" s="344">
        <f t="shared" si="18"/>
        <v>89.361702127659569</v>
      </c>
      <c r="AM37" s="337">
        <v>28</v>
      </c>
      <c r="AN37" s="737">
        <v>1</v>
      </c>
      <c r="AO37" s="737">
        <v>17</v>
      </c>
      <c r="AP37" s="737">
        <v>9</v>
      </c>
      <c r="AQ37" s="737">
        <v>1</v>
      </c>
      <c r="AR37" s="106">
        <f t="shared" si="14"/>
        <v>3.6428571428571428</v>
      </c>
      <c r="AS37" s="775">
        <v>28</v>
      </c>
      <c r="AT37" s="768">
        <v>5</v>
      </c>
      <c r="AU37" s="768">
        <v>13</v>
      </c>
      <c r="AV37" s="768">
        <v>7</v>
      </c>
      <c r="AW37" s="768">
        <v>3</v>
      </c>
      <c r="AX37" s="114">
        <f t="shared" si="11"/>
        <v>3.2857142857142856</v>
      </c>
      <c r="AY37" s="240"/>
      <c r="AZ37" s="240"/>
      <c r="BA37" s="240"/>
      <c r="BB37" s="240"/>
      <c r="BC37" s="240"/>
      <c r="BD37" s="797"/>
      <c r="BE37" s="575"/>
      <c r="BF37" s="240"/>
      <c r="BG37" s="240"/>
      <c r="BH37" s="240"/>
      <c r="BI37" s="240"/>
      <c r="BJ37" s="240"/>
      <c r="BK37" s="241"/>
      <c r="BL37" s="242"/>
      <c r="BM37" s="586"/>
      <c r="BN37" s="270"/>
      <c r="BO37" s="270"/>
      <c r="BP37" s="270"/>
      <c r="BQ37" s="270"/>
      <c r="BR37" s="270"/>
      <c r="BS37" s="270"/>
      <c r="BT37" s="271"/>
    </row>
    <row r="38" spans="1:72" s="1" customFormat="1" ht="15" customHeight="1" x14ac:dyDescent="0.25">
      <c r="A38" s="12">
        <v>11</v>
      </c>
      <c r="B38" s="251">
        <v>30530</v>
      </c>
      <c r="C38" s="5" t="s">
        <v>4</v>
      </c>
      <c r="D38" s="332" t="s">
        <v>186</v>
      </c>
      <c r="E38" s="431">
        <v>128</v>
      </c>
      <c r="F38" s="471">
        <v>7.03</v>
      </c>
      <c r="G38" s="471">
        <v>34.380000000000003</v>
      </c>
      <c r="H38" s="471">
        <v>42.97</v>
      </c>
      <c r="I38" s="471">
        <v>15.63</v>
      </c>
      <c r="J38" s="21">
        <f t="shared" si="7"/>
        <v>3.6723000000000003</v>
      </c>
      <c r="K38" s="470">
        <v>128</v>
      </c>
      <c r="L38" s="477">
        <v>14.06</v>
      </c>
      <c r="M38" s="477">
        <v>27.34</v>
      </c>
      <c r="N38" s="477">
        <v>41.41</v>
      </c>
      <c r="O38" s="477">
        <v>17.190000000000001</v>
      </c>
      <c r="P38" s="21">
        <f t="shared" si="13"/>
        <v>3.6172999999999997</v>
      </c>
      <c r="Q38" s="470">
        <v>127</v>
      </c>
      <c r="R38" s="477">
        <v>2.36</v>
      </c>
      <c r="S38" s="477">
        <v>26.77</v>
      </c>
      <c r="T38" s="477">
        <v>58.27</v>
      </c>
      <c r="U38" s="477">
        <v>12.6</v>
      </c>
      <c r="V38" s="21">
        <f t="shared" si="15"/>
        <v>3.8111000000000002</v>
      </c>
      <c r="W38" s="392">
        <f t="shared" si="20"/>
        <v>125</v>
      </c>
      <c r="X38" s="393">
        <v>34</v>
      </c>
      <c r="Y38" s="394">
        <f t="shared" si="21"/>
        <v>27.2</v>
      </c>
      <c r="Z38" s="395">
        <v>63</v>
      </c>
      <c r="AA38" s="394">
        <f t="shared" si="22"/>
        <v>50.4</v>
      </c>
      <c r="AB38" s="395">
        <v>28</v>
      </c>
      <c r="AC38" s="394">
        <f t="shared" si="23"/>
        <v>22.4</v>
      </c>
      <c r="AD38" s="349">
        <f t="shared" si="24"/>
        <v>72.8</v>
      </c>
      <c r="AE38" s="358">
        <v>124</v>
      </c>
      <c r="AF38" s="359">
        <v>10</v>
      </c>
      <c r="AG38" s="360">
        <f t="shared" si="19"/>
        <v>8.064516129032258</v>
      </c>
      <c r="AH38" s="358">
        <v>66</v>
      </c>
      <c r="AI38" s="361">
        <f t="shared" si="6"/>
        <v>53.225806451612904</v>
      </c>
      <c r="AJ38" s="358">
        <v>48</v>
      </c>
      <c r="AK38" s="362">
        <f t="shared" si="17"/>
        <v>38.70967741935484</v>
      </c>
      <c r="AL38" s="344">
        <f t="shared" si="18"/>
        <v>91.935483870967744</v>
      </c>
      <c r="AM38" s="758">
        <v>157</v>
      </c>
      <c r="AN38" s="738"/>
      <c r="AO38" s="738">
        <v>109</v>
      </c>
      <c r="AP38" s="738">
        <v>39</v>
      </c>
      <c r="AQ38" s="738">
        <v>9</v>
      </c>
      <c r="AR38" s="719">
        <f t="shared" si="14"/>
        <v>3.6369426751592355</v>
      </c>
      <c r="AS38" s="785">
        <v>157</v>
      </c>
      <c r="AT38" s="738">
        <v>13</v>
      </c>
      <c r="AU38" s="738">
        <v>87</v>
      </c>
      <c r="AV38" s="738">
        <v>44</v>
      </c>
      <c r="AW38" s="786">
        <v>13</v>
      </c>
      <c r="AX38" s="123">
        <f t="shared" si="11"/>
        <v>3.3630573248407645</v>
      </c>
      <c r="AY38" s="240">
        <v>26</v>
      </c>
      <c r="AZ38" s="240">
        <v>1</v>
      </c>
      <c r="BA38" s="240">
        <v>11</v>
      </c>
      <c r="BB38" s="240">
        <v>7</v>
      </c>
      <c r="BC38" s="240">
        <v>7</v>
      </c>
      <c r="BD38" s="797">
        <f t="shared" si="12"/>
        <v>3.7692307692307692</v>
      </c>
      <c r="BE38" s="575">
        <v>14</v>
      </c>
      <c r="BF38" s="240">
        <v>1</v>
      </c>
      <c r="BG38" s="240"/>
      <c r="BH38" s="240">
        <v>6</v>
      </c>
      <c r="BI38" s="240">
        <v>7</v>
      </c>
      <c r="BJ38" s="240"/>
      <c r="BK38" s="241"/>
      <c r="BL38" s="543">
        <v>60.1</v>
      </c>
      <c r="BM38" s="550">
        <v>40</v>
      </c>
      <c r="BN38" s="270"/>
      <c r="BO38" s="270">
        <v>5</v>
      </c>
      <c r="BP38" s="270">
        <v>26</v>
      </c>
      <c r="BQ38" s="270">
        <v>7</v>
      </c>
      <c r="BR38" s="270">
        <v>2</v>
      </c>
      <c r="BS38" s="270"/>
      <c r="BT38" s="563">
        <v>57.5</v>
      </c>
    </row>
    <row r="39" spans="1:72" s="1" customFormat="1" ht="15" customHeight="1" x14ac:dyDescent="0.25">
      <c r="A39" s="12">
        <v>12</v>
      </c>
      <c r="B39" s="251">
        <v>30640</v>
      </c>
      <c r="C39" s="5" t="s">
        <v>4</v>
      </c>
      <c r="D39" s="332" t="s">
        <v>28</v>
      </c>
      <c r="E39" s="432">
        <v>101</v>
      </c>
      <c r="F39" s="471"/>
      <c r="G39" s="471">
        <v>30.69</v>
      </c>
      <c r="H39" s="471">
        <v>50.5</v>
      </c>
      <c r="I39" s="471">
        <v>18.809999999999999</v>
      </c>
      <c r="J39" s="21">
        <f t="shared" si="7"/>
        <v>3.8812000000000002</v>
      </c>
      <c r="K39" s="470">
        <v>101</v>
      </c>
      <c r="L39" s="477"/>
      <c r="M39" s="477">
        <v>33.659999999999997</v>
      </c>
      <c r="N39" s="477">
        <v>47.52</v>
      </c>
      <c r="O39" s="477">
        <v>18.809999999999999</v>
      </c>
      <c r="P39" s="21">
        <f t="shared" si="13"/>
        <v>3.8511000000000002</v>
      </c>
      <c r="Q39" s="470">
        <v>99</v>
      </c>
      <c r="R39" s="477"/>
      <c r="S39" s="477">
        <v>20.2</v>
      </c>
      <c r="T39" s="477">
        <v>62.63</v>
      </c>
      <c r="U39" s="477">
        <v>17.170000000000002</v>
      </c>
      <c r="V39" s="21">
        <f t="shared" si="15"/>
        <v>3.9697000000000005</v>
      </c>
      <c r="W39" s="392">
        <f t="shared" si="20"/>
        <v>100</v>
      </c>
      <c r="X39" s="393">
        <v>18</v>
      </c>
      <c r="Y39" s="394">
        <f t="shared" si="21"/>
        <v>18</v>
      </c>
      <c r="Z39" s="395">
        <v>46</v>
      </c>
      <c r="AA39" s="394">
        <f t="shared" si="22"/>
        <v>46</v>
      </c>
      <c r="AB39" s="395">
        <v>36</v>
      </c>
      <c r="AC39" s="394">
        <f t="shared" si="23"/>
        <v>36</v>
      </c>
      <c r="AD39" s="349">
        <f t="shared" si="24"/>
        <v>82</v>
      </c>
      <c r="AE39" s="358">
        <v>91</v>
      </c>
      <c r="AF39" s="359">
        <v>1</v>
      </c>
      <c r="AG39" s="360">
        <f t="shared" si="19"/>
        <v>1.098901098901099</v>
      </c>
      <c r="AH39" s="358">
        <v>43</v>
      </c>
      <c r="AI39" s="361">
        <f t="shared" si="6"/>
        <v>47.252747252747255</v>
      </c>
      <c r="AJ39" s="358">
        <v>47</v>
      </c>
      <c r="AK39" s="362">
        <f t="shared" si="17"/>
        <v>51.64835164835165</v>
      </c>
      <c r="AL39" s="344">
        <f t="shared" si="18"/>
        <v>98.901098901098905</v>
      </c>
      <c r="AM39" s="337">
        <v>105</v>
      </c>
      <c r="AN39" s="737">
        <v>14</v>
      </c>
      <c r="AO39" s="737">
        <v>73</v>
      </c>
      <c r="AP39" s="737">
        <v>15</v>
      </c>
      <c r="AQ39" s="737">
        <v>3</v>
      </c>
      <c r="AR39" s="106">
        <f t="shared" si="14"/>
        <v>3.9333333333333331</v>
      </c>
      <c r="AS39" s="775">
        <v>106</v>
      </c>
      <c r="AT39" s="768">
        <v>4</v>
      </c>
      <c r="AU39" s="768">
        <v>48</v>
      </c>
      <c r="AV39" s="768">
        <v>27</v>
      </c>
      <c r="AW39" s="768">
        <v>27</v>
      </c>
      <c r="AX39" s="114">
        <f t="shared" si="11"/>
        <v>3.7264150943396226</v>
      </c>
      <c r="AY39" s="240">
        <v>18</v>
      </c>
      <c r="AZ39" s="240"/>
      <c r="BA39" s="240">
        <v>1</v>
      </c>
      <c r="BB39" s="240">
        <v>14</v>
      </c>
      <c r="BC39" s="240">
        <v>3</v>
      </c>
      <c r="BD39" s="797">
        <f t="shared" si="12"/>
        <v>4.1111111111111107</v>
      </c>
      <c r="BE39" s="575">
        <v>21</v>
      </c>
      <c r="BF39" s="240"/>
      <c r="BG39" s="240">
        <v>1</v>
      </c>
      <c r="BH39" s="240">
        <v>6</v>
      </c>
      <c r="BI39" s="240">
        <v>10</v>
      </c>
      <c r="BJ39" s="240">
        <v>4</v>
      </c>
      <c r="BK39" s="241"/>
      <c r="BL39" s="552">
        <v>66.099999999999994</v>
      </c>
      <c r="BM39" s="554">
        <v>39</v>
      </c>
      <c r="BN39" s="270"/>
      <c r="BO39" s="270"/>
      <c r="BP39" s="270">
        <v>23</v>
      </c>
      <c r="BQ39" s="270">
        <v>6</v>
      </c>
      <c r="BR39" s="270">
        <v>10</v>
      </c>
      <c r="BS39" s="270"/>
      <c r="BT39" s="540">
        <v>68</v>
      </c>
    </row>
    <row r="40" spans="1:72" s="1" customFormat="1" ht="15" customHeight="1" x14ac:dyDescent="0.25">
      <c r="A40" s="12">
        <v>13</v>
      </c>
      <c r="B40" s="251">
        <v>30650</v>
      </c>
      <c r="C40" s="5" t="s">
        <v>4</v>
      </c>
      <c r="D40" s="332" t="s">
        <v>187</v>
      </c>
      <c r="E40" s="432">
        <v>108</v>
      </c>
      <c r="F40" s="471">
        <v>3.7</v>
      </c>
      <c r="G40" s="471">
        <v>29.63</v>
      </c>
      <c r="H40" s="471">
        <v>48.15</v>
      </c>
      <c r="I40" s="471">
        <v>18.52</v>
      </c>
      <c r="J40" s="21">
        <f t="shared" si="7"/>
        <v>3.8149000000000002</v>
      </c>
      <c r="K40" s="470">
        <v>113</v>
      </c>
      <c r="L40" s="477">
        <v>5.31</v>
      </c>
      <c r="M40" s="477">
        <v>52.21</v>
      </c>
      <c r="N40" s="477">
        <v>28.32</v>
      </c>
      <c r="O40" s="477">
        <v>14.16</v>
      </c>
      <c r="P40" s="21">
        <f t="shared" si="13"/>
        <v>3.5132999999999996</v>
      </c>
      <c r="Q40" s="470">
        <v>113</v>
      </c>
      <c r="R40" s="477">
        <v>1.77</v>
      </c>
      <c r="S40" s="477">
        <v>34.51</v>
      </c>
      <c r="T40" s="477">
        <v>46.9</v>
      </c>
      <c r="U40" s="477">
        <v>16.809999999999999</v>
      </c>
      <c r="V40" s="21">
        <f t="shared" si="15"/>
        <v>3.7872000000000003</v>
      </c>
      <c r="W40" s="392">
        <f t="shared" si="20"/>
        <v>111</v>
      </c>
      <c r="X40" s="393">
        <v>5</v>
      </c>
      <c r="Y40" s="394">
        <f t="shared" si="21"/>
        <v>4.5045045045045047</v>
      </c>
      <c r="Z40" s="395">
        <v>55</v>
      </c>
      <c r="AA40" s="394">
        <f t="shared" si="22"/>
        <v>49.549549549549546</v>
      </c>
      <c r="AB40" s="395">
        <v>51</v>
      </c>
      <c r="AC40" s="394">
        <f t="shared" si="23"/>
        <v>45.945945945945944</v>
      </c>
      <c r="AD40" s="349">
        <f t="shared" si="24"/>
        <v>95.49549549549549</v>
      </c>
      <c r="AE40" s="358">
        <v>88</v>
      </c>
      <c r="AF40" s="359"/>
      <c r="AG40" s="360"/>
      <c r="AH40" s="358">
        <v>43</v>
      </c>
      <c r="AI40" s="361">
        <f t="shared" si="6"/>
        <v>48.863636363636367</v>
      </c>
      <c r="AJ40" s="358">
        <v>45</v>
      </c>
      <c r="AK40" s="362">
        <f t="shared" si="17"/>
        <v>51.136363636363633</v>
      </c>
      <c r="AL40" s="344">
        <f t="shared" si="18"/>
        <v>100</v>
      </c>
      <c r="AM40" s="758">
        <v>106</v>
      </c>
      <c r="AN40" s="738"/>
      <c r="AO40" s="738">
        <v>60</v>
      </c>
      <c r="AP40" s="738">
        <v>39</v>
      </c>
      <c r="AQ40" s="738">
        <v>7</v>
      </c>
      <c r="AR40" s="719">
        <f t="shared" si="14"/>
        <v>3.5</v>
      </c>
      <c r="AS40" s="785">
        <v>106</v>
      </c>
      <c r="AT40" s="738">
        <v>6</v>
      </c>
      <c r="AU40" s="738">
        <v>70</v>
      </c>
      <c r="AV40" s="738">
        <v>19</v>
      </c>
      <c r="AW40" s="786">
        <v>11</v>
      </c>
      <c r="AX40" s="123">
        <f t="shared" si="11"/>
        <v>3.3301886792452828</v>
      </c>
      <c r="AY40" s="240">
        <v>15</v>
      </c>
      <c r="AZ40" s="240">
        <v>1</v>
      </c>
      <c r="BA40" s="240">
        <v>5</v>
      </c>
      <c r="BB40" s="240">
        <v>8</v>
      </c>
      <c r="BC40" s="240">
        <v>1</v>
      </c>
      <c r="BD40" s="797">
        <f t="shared" si="12"/>
        <v>3.6</v>
      </c>
      <c r="BE40" s="575">
        <v>6</v>
      </c>
      <c r="BF40" s="240"/>
      <c r="BG40" s="240">
        <v>3</v>
      </c>
      <c r="BH40" s="240">
        <v>1</v>
      </c>
      <c r="BI40" s="240">
        <v>2</v>
      </c>
      <c r="BJ40" s="240"/>
      <c r="BK40" s="241"/>
      <c r="BL40" s="552">
        <v>43</v>
      </c>
      <c r="BM40" s="580">
        <v>21</v>
      </c>
      <c r="BN40" s="270"/>
      <c r="BO40" s="270">
        <v>6</v>
      </c>
      <c r="BP40" s="270">
        <v>13</v>
      </c>
      <c r="BQ40" s="270">
        <v>2</v>
      </c>
      <c r="BR40" s="270"/>
      <c r="BS40" s="270"/>
      <c r="BT40" s="271">
        <v>49.3</v>
      </c>
    </row>
    <row r="41" spans="1:72" s="1" customFormat="1" ht="15" customHeight="1" x14ac:dyDescent="0.25">
      <c r="A41" s="12">
        <v>14</v>
      </c>
      <c r="B41" s="251">
        <v>30790</v>
      </c>
      <c r="C41" s="5" t="s">
        <v>4</v>
      </c>
      <c r="D41" s="332" t="s">
        <v>29</v>
      </c>
      <c r="E41" s="450">
        <v>79</v>
      </c>
      <c r="F41" s="471">
        <v>1.27</v>
      </c>
      <c r="G41" s="471">
        <v>20.25</v>
      </c>
      <c r="H41" s="471">
        <v>62.03</v>
      </c>
      <c r="I41" s="471">
        <v>16.46</v>
      </c>
      <c r="J41" s="21">
        <f t="shared" si="7"/>
        <v>3.9371000000000005</v>
      </c>
      <c r="K41" s="470">
        <v>79</v>
      </c>
      <c r="L41" s="477">
        <v>6.33</v>
      </c>
      <c r="M41" s="477">
        <v>44.3</v>
      </c>
      <c r="N41" s="477">
        <v>43.04</v>
      </c>
      <c r="O41" s="477">
        <v>6.33</v>
      </c>
      <c r="P41" s="21">
        <f t="shared" si="13"/>
        <v>3.4936999999999996</v>
      </c>
      <c r="Q41" s="470">
        <v>78</v>
      </c>
      <c r="R41" s="477"/>
      <c r="S41" s="477">
        <v>46.15</v>
      </c>
      <c r="T41" s="477">
        <v>51.28</v>
      </c>
      <c r="U41" s="477">
        <v>2.56</v>
      </c>
      <c r="V41" s="21">
        <f t="shared" si="15"/>
        <v>3.5636999999999999</v>
      </c>
      <c r="W41" s="392">
        <f t="shared" si="20"/>
        <v>77</v>
      </c>
      <c r="X41" s="393">
        <v>11</v>
      </c>
      <c r="Y41" s="394">
        <f t="shared" si="21"/>
        <v>14.285714285714286</v>
      </c>
      <c r="Z41" s="395">
        <v>53</v>
      </c>
      <c r="AA41" s="394">
        <f t="shared" si="22"/>
        <v>68.831168831168824</v>
      </c>
      <c r="AB41" s="395">
        <v>13</v>
      </c>
      <c r="AC41" s="394">
        <f t="shared" si="23"/>
        <v>16.883116883116884</v>
      </c>
      <c r="AD41" s="349">
        <f t="shared" si="24"/>
        <v>85.714285714285708</v>
      </c>
      <c r="AE41" s="358">
        <v>67</v>
      </c>
      <c r="AF41" s="359">
        <v>3</v>
      </c>
      <c r="AG41" s="360">
        <f t="shared" si="19"/>
        <v>4.4776119402985071</v>
      </c>
      <c r="AH41" s="358">
        <v>27</v>
      </c>
      <c r="AI41" s="361">
        <f t="shared" si="6"/>
        <v>40.298507462686565</v>
      </c>
      <c r="AJ41" s="358">
        <v>37</v>
      </c>
      <c r="AK41" s="362">
        <f t="shared" si="17"/>
        <v>55.223880597014926</v>
      </c>
      <c r="AL41" s="344">
        <f t="shared" si="18"/>
        <v>95.522388059701498</v>
      </c>
      <c r="AM41" s="337">
        <v>53</v>
      </c>
      <c r="AN41" s="737"/>
      <c r="AO41" s="737">
        <v>40</v>
      </c>
      <c r="AP41" s="737">
        <v>12</v>
      </c>
      <c r="AQ41" s="737">
        <v>1</v>
      </c>
      <c r="AR41" s="106">
        <f t="shared" si="14"/>
        <v>3.7358490566037736</v>
      </c>
      <c r="AS41" s="775">
        <v>53</v>
      </c>
      <c r="AT41" s="768">
        <v>2</v>
      </c>
      <c r="AU41" s="768">
        <v>34</v>
      </c>
      <c r="AV41" s="768">
        <v>13</v>
      </c>
      <c r="AW41" s="768">
        <v>4</v>
      </c>
      <c r="AX41" s="114">
        <f t="shared" si="11"/>
        <v>3.358490566037736</v>
      </c>
      <c r="AY41" s="240">
        <v>20</v>
      </c>
      <c r="AZ41" s="240">
        <v>1</v>
      </c>
      <c r="BA41" s="240">
        <v>10</v>
      </c>
      <c r="BB41" s="240">
        <v>7</v>
      </c>
      <c r="BC41" s="240">
        <v>2</v>
      </c>
      <c r="BD41" s="797">
        <f t="shared" si="12"/>
        <v>3.5</v>
      </c>
      <c r="BE41" s="575">
        <v>7</v>
      </c>
      <c r="BF41" s="240"/>
      <c r="BG41" s="240">
        <v>1</v>
      </c>
      <c r="BH41" s="240">
        <v>4</v>
      </c>
      <c r="BI41" s="240">
        <v>1</v>
      </c>
      <c r="BJ41" s="240">
        <v>1</v>
      </c>
      <c r="BK41" s="241"/>
      <c r="BL41" s="545">
        <v>52.4</v>
      </c>
      <c r="BM41" s="580">
        <v>27</v>
      </c>
      <c r="BN41" s="270"/>
      <c r="BO41" s="270">
        <v>8</v>
      </c>
      <c r="BP41" s="270">
        <v>16</v>
      </c>
      <c r="BQ41" s="270"/>
      <c r="BR41" s="270">
        <v>3</v>
      </c>
      <c r="BS41" s="270"/>
      <c r="BT41" s="271">
        <v>49.4</v>
      </c>
    </row>
    <row r="42" spans="1:72" s="1" customFormat="1" ht="15" customHeight="1" x14ac:dyDescent="0.25">
      <c r="A42" s="12">
        <v>15</v>
      </c>
      <c r="B42" s="251">
        <v>30890</v>
      </c>
      <c r="C42" s="5" t="s">
        <v>4</v>
      </c>
      <c r="D42" s="332" t="s">
        <v>188</v>
      </c>
      <c r="E42" s="433">
        <v>71</v>
      </c>
      <c r="F42" s="471"/>
      <c r="G42" s="471">
        <v>22.54</v>
      </c>
      <c r="H42" s="471">
        <v>47.89</v>
      </c>
      <c r="I42" s="471">
        <v>29.58</v>
      </c>
      <c r="J42" s="21">
        <f t="shared" si="7"/>
        <v>4.0708000000000002</v>
      </c>
      <c r="K42" s="470">
        <v>70</v>
      </c>
      <c r="L42" s="477">
        <v>5.71</v>
      </c>
      <c r="M42" s="477">
        <v>31.43</v>
      </c>
      <c r="N42" s="477">
        <v>51.43</v>
      </c>
      <c r="O42" s="477">
        <v>11.43</v>
      </c>
      <c r="P42" s="21">
        <f t="shared" si="13"/>
        <v>3.6858</v>
      </c>
      <c r="Q42" s="470">
        <v>65</v>
      </c>
      <c r="R42" s="477"/>
      <c r="S42" s="477">
        <v>21.54</v>
      </c>
      <c r="T42" s="477">
        <v>60</v>
      </c>
      <c r="U42" s="477">
        <v>18.46</v>
      </c>
      <c r="V42" s="21">
        <f t="shared" si="15"/>
        <v>3.9692000000000003</v>
      </c>
      <c r="W42" s="392">
        <f t="shared" si="20"/>
        <v>72</v>
      </c>
      <c r="X42" s="393">
        <v>22</v>
      </c>
      <c r="Y42" s="394">
        <f t="shared" si="21"/>
        <v>30.555555555555557</v>
      </c>
      <c r="Z42" s="395">
        <v>34</v>
      </c>
      <c r="AA42" s="394">
        <f t="shared" si="22"/>
        <v>47.222222222222221</v>
      </c>
      <c r="AB42" s="395">
        <v>16</v>
      </c>
      <c r="AC42" s="394">
        <f t="shared" si="23"/>
        <v>22.222222222222221</v>
      </c>
      <c r="AD42" s="349">
        <f t="shared" si="24"/>
        <v>69.444444444444443</v>
      </c>
      <c r="AE42" s="358">
        <v>53</v>
      </c>
      <c r="AF42" s="359">
        <v>2</v>
      </c>
      <c r="AG42" s="360">
        <f t="shared" si="19"/>
        <v>3.7735849056603774</v>
      </c>
      <c r="AH42" s="358">
        <v>23</v>
      </c>
      <c r="AI42" s="361">
        <f t="shared" si="6"/>
        <v>43.39622641509434</v>
      </c>
      <c r="AJ42" s="358">
        <v>28</v>
      </c>
      <c r="AK42" s="362">
        <f t="shared" si="17"/>
        <v>52.830188679245282</v>
      </c>
      <c r="AL42" s="344">
        <f t="shared" si="18"/>
        <v>96.226415094339629</v>
      </c>
      <c r="AM42" s="337">
        <v>76</v>
      </c>
      <c r="AN42" s="737">
        <v>1</v>
      </c>
      <c r="AO42" s="737">
        <v>47</v>
      </c>
      <c r="AP42" s="737">
        <v>26</v>
      </c>
      <c r="AQ42" s="737">
        <v>2</v>
      </c>
      <c r="AR42" s="108">
        <f t="shared" si="14"/>
        <v>3.6184210526315788</v>
      </c>
      <c r="AS42" s="775">
        <v>76</v>
      </c>
      <c r="AT42" s="768">
        <v>2</v>
      </c>
      <c r="AU42" s="768">
        <v>39</v>
      </c>
      <c r="AV42" s="768">
        <v>25</v>
      </c>
      <c r="AW42" s="768">
        <v>10</v>
      </c>
      <c r="AX42" s="114">
        <f t="shared" si="11"/>
        <v>3.5657894736842106</v>
      </c>
      <c r="AY42" s="240">
        <v>16</v>
      </c>
      <c r="AZ42" s="240">
        <v>1</v>
      </c>
      <c r="BA42" s="240">
        <v>5</v>
      </c>
      <c r="BB42" s="240">
        <v>7</v>
      </c>
      <c r="BC42" s="240">
        <v>3</v>
      </c>
      <c r="BD42" s="797">
        <f t="shared" si="12"/>
        <v>3.75</v>
      </c>
      <c r="BE42" s="575">
        <v>6</v>
      </c>
      <c r="BF42" s="240"/>
      <c r="BG42" s="240"/>
      <c r="BH42" s="240">
        <v>4</v>
      </c>
      <c r="BI42" s="240">
        <v>1</v>
      </c>
      <c r="BJ42" s="240">
        <v>1</v>
      </c>
      <c r="BK42" s="241"/>
      <c r="BL42" s="543">
        <v>59.7</v>
      </c>
      <c r="BM42" s="550">
        <v>22</v>
      </c>
      <c r="BN42" s="270"/>
      <c r="BO42" s="270">
        <v>5</v>
      </c>
      <c r="BP42" s="270">
        <v>14</v>
      </c>
      <c r="BQ42" s="270">
        <v>3</v>
      </c>
      <c r="BR42" s="270"/>
      <c r="BS42" s="270"/>
      <c r="BT42" s="563">
        <v>51.5</v>
      </c>
    </row>
    <row r="43" spans="1:72" s="1" customFormat="1" ht="15" customHeight="1" x14ac:dyDescent="0.25">
      <c r="A43" s="12">
        <v>16</v>
      </c>
      <c r="B43" s="251">
        <v>30940</v>
      </c>
      <c r="C43" s="5" t="s">
        <v>4</v>
      </c>
      <c r="D43" s="332" t="s">
        <v>30</v>
      </c>
      <c r="E43" s="433">
        <v>123</v>
      </c>
      <c r="F43" s="471">
        <v>1.63</v>
      </c>
      <c r="G43" s="471">
        <v>21.14</v>
      </c>
      <c r="H43" s="471">
        <v>48.78</v>
      </c>
      <c r="I43" s="471">
        <v>28.46</v>
      </c>
      <c r="J43" s="21">
        <f t="shared" si="7"/>
        <v>4.0410000000000004</v>
      </c>
      <c r="K43" s="470">
        <v>127</v>
      </c>
      <c r="L43" s="477">
        <v>9.4499999999999993</v>
      </c>
      <c r="M43" s="477">
        <v>24.41</v>
      </c>
      <c r="N43" s="477">
        <v>51.97</v>
      </c>
      <c r="O43" s="477">
        <v>14.17</v>
      </c>
      <c r="P43" s="21">
        <f t="shared" si="13"/>
        <v>3.7086000000000001</v>
      </c>
      <c r="Q43" s="470">
        <v>125</v>
      </c>
      <c r="R43" s="477"/>
      <c r="S43" s="477">
        <v>15.2</v>
      </c>
      <c r="T43" s="477">
        <v>59.2</v>
      </c>
      <c r="U43" s="477">
        <v>25.6</v>
      </c>
      <c r="V43" s="21">
        <f t="shared" si="15"/>
        <v>4.1040000000000001</v>
      </c>
      <c r="W43" s="392">
        <f t="shared" si="20"/>
        <v>124</v>
      </c>
      <c r="X43" s="393">
        <v>25</v>
      </c>
      <c r="Y43" s="394">
        <f t="shared" si="21"/>
        <v>20.161290322580644</v>
      </c>
      <c r="Z43" s="395">
        <v>67</v>
      </c>
      <c r="AA43" s="394">
        <f t="shared" si="22"/>
        <v>54.032258064516128</v>
      </c>
      <c r="AB43" s="395">
        <v>32</v>
      </c>
      <c r="AC43" s="394">
        <f t="shared" si="23"/>
        <v>25.806451612903224</v>
      </c>
      <c r="AD43" s="349">
        <f t="shared" si="24"/>
        <v>79.838709677419359</v>
      </c>
      <c r="AE43" s="358">
        <v>119</v>
      </c>
      <c r="AF43" s="359">
        <v>2</v>
      </c>
      <c r="AG43" s="360">
        <f t="shared" si="19"/>
        <v>1.680672268907563</v>
      </c>
      <c r="AH43" s="358">
        <v>55</v>
      </c>
      <c r="AI43" s="361">
        <f t="shared" si="6"/>
        <v>46.218487394957982</v>
      </c>
      <c r="AJ43" s="358">
        <v>62</v>
      </c>
      <c r="AK43" s="362">
        <f t="shared" si="17"/>
        <v>52.100840336134453</v>
      </c>
      <c r="AL43" s="344">
        <f t="shared" si="18"/>
        <v>98.319327731092443</v>
      </c>
      <c r="AM43" s="758">
        <v>102</v>
      </c>
      <c r="AN43" s="738">
        <v>4</v>
      </c>
      <c r="AO43" s="738">
        <v>75</v>
      </c>
      <c r="AP43" s="738">
        <v>21</v>
      </c>
      <c r="AQ43" s="741">
        <v>2</v>
      </c>
      <c r="AR43" s="719">
        <f t="shared" si="14"/>
        <v>3.7941176470588234</v>
      </c>
      <c r="AS43" s="785">
        <v>102</v>
      </c>
      <c r="AT43" s="738">
        <v>6</v>
      </c>
      <c r="AU43" s="738">
        <v>49</v>
      </c>
      <c r="AV43" s="738">
        <v>34</v>
      </c>
      <c r="AW43" s="738">
        <v>13</v>
      </c>
      <c r="AX43" s="123">
        <f t="shared" si="11"/>
        <v>3.5294117647058822</v>
      </c>
      <c r="AY43" s="240">
        <v>30</v>
      </c>
      <c r="AZ43" s="240">
        <v>2</v>
      </c>
      <c r="BA43" s="240">
        <v>6</v>
      </c>
      <c r="BB43" s="240">
        <v>15</v>
      </c>
      <c r="BC43" s="240">
        <v>7</v>
      </c>
      <c r="BD43" s="797">
        <f t="shared" si="12"/>
        <v>3.9</v>
      </c>
      <c r="BE43" s="575">
        <v>37</v>
      </c>
      <c r="BF43" s="240"/>
      <c r="BG43" s="240">
        <v>8</v>
      </c>
      <c r="BH43" s="240">
        <v>17</v>
      </c>
      <c r="BI43" s="240">
        <v>8</v>
      </c>
      <c r="BJ43" s="240">
        <v>4</v>
      </c>
      <c r="BK43" s="241"/>
      <c r="BL43" s="543">
        <v>54.6</v>
      </c>
      <c r="BM43" s="554">
        <v>67</v>
      </c>
      <c r="BN43" s="270"/>
      <c r="BO43" s="270">
        <v>2</v>
      </c>
      <c r="BP43" s="270">
        <v>41</v>
      </c>
      <c r="BQ43" s="270">
        <v>14</v>
      </c>
      <c r="BR43" s="270">
        <v>10</v>
      </c>
      <c r="BS43" s="270"/>
      <c r="BT43" s="563">
        <v>63.4</v>
      </c>
    </row>
    <row r="44" spans="1:72" s="1" customFormat="1" ht="15" customHeight="1" thickBot="1" x14ac:dyDescent="0.3">
      <c r="A44" s="12">
        <v>17</v>
      </c>
      <c r="B44" s="625">
        <v>31480</v>
      </c>
      <c r="C44" s="14" t="s">
        <v>4</v>
      </c>
      <c r="D44" s="333" t="s">
        <v>32</v>
      </c>
      <c r="E44" s="444">
        <v>126</v>
      </c>
      <c r="F44" s="473">
        <v>2.38</v>
      </c>
      <c r="G44" s="473">
        <v>23.81</v>
      </c>
      <c r="H44" s="473">
        <v>44.44</v>
      </c>
      <c r="I44" s="474">
        <v>29.37</v>
      </c>
      <c r="J44" s="22">
        <f t="shared" si="7"/>
        <v>4.0079999999999991</v>
      </c>
      <c r="K44" s="493">
        <v>126</v>
      </c>
      <c r="L44" s="496">
        <v>4.76</v>
      </c>
      <c r="M44" s="496">
        <v>32.54</v>
      </c>
      <c r="N44" s="496">
        <v>42.86</v>
      </c>
      <c r="O44" s="497">
        <v>19.84</v>
      </c>
      <c r="P44" s="22">
        <f t="shared" si="13"/>
        <v>3.7777999999999996</v>
      </c>
      <c r="Q44" s="493">
        <v>126</v>
      </c>
      <c r="R44" s="496">
        <v>1.59</v>
      </c>
      <c r="S44" s="496">
        <v>19.84</v>
      </c>
      <c r="T44" s="496">
        <v>59.52</v>
      </c>
      <c r="U44" s="497">
        <v>19.05</v>
      </c>
      <c r="V44" s="22">
        <f t="shared" si="15"/>
        <v>3.9603000000000002</v>
      </c>
      <c r="W44" s="396">
        <f t="shared" si="20"/>
        <v>112</v>
      </c>
      <c r="X44" s="401">
        <v>13</v>
      </c>
      <c r="Y44" s="402">
        <f t="shared" si="21"/>
        <v>11.607142857142858</v>
      </c>
      <c r="Z44" s="403">
        <v>63</v>
      </c>
      <c r="AA44" s="402">
        <f t="shared" si="22"/>
        <v>56.25</v>
      </c>
      <c r="AB44" s="403">
        <v>36</v>
      </c>
      <c r="AC44" s="402">
        <f t="shared" si="23"/>
        <v>32.142857142857146</v>
      </c>
      <c r="AD44" s="351">
        <f t="shared" si="24"/>
        <v>88.392857142857139</v>
      </c>
      <c r="AE44" s="367">
        <v>138</v>
      </c>
      <c r="AF44" s="365"/>
      <c r="AG44" s="366"/>
      <c r="AH44" s="367">
        <v>85</v>
      </c>
      <c r="AI44" s="368">
        <f t="shared" si="6"/>
        <v>61.594202898550726</v>
      </c>
      <c r="AJ44" s="367">
        <v>53</v>
      </c>
      <c r="AK44" s="369">
        <f t="shared" si="17"/>
        <v>38.405797101449274</v>
      </c>
      <c r="AL44" s="345">
        <f t="shared" si="18"/>
        <v>100</v>
      </c>
      <c r="AM44" s="338">
        <v>98</v>
      </c>
      <c r="AN44" s="747">
        <v>7</v>
      </c>
      <c r="AO44" s="747">
        <v>65</v>
      </c>
      <c r="AP44" s="747">
        <v>20</v>
      </c>
      <c r="AQ44" s="747">
        <v>6</v>
      </c>
      <c r="AR44" s="107">
        <f t="shared" si="14"/>
        <v>3.7448979591836733</v>
      </c>
      <c r="AS44" s="777">
        <v>98</v>
      </c>
      <c r="AT44" s="779">
        <v>9</v>
      </c>
      <c r="AU44" s="779">
        <v>49</v>
      </c>
      <c r="AV44" s="779">
        <v>26</v>
      </c>
      <c r="AW44" s="779">
        <v>14</v>
      </c>
      <c r="AX44" s="122">
        <f t="shared" si="11"/>
        <v>3.4591836734693877</v>
      </c>
      <c r="AY44" s="245">
        <v>28</v>
      </c>
      <c r="AZ44" s="245">
        <v>3</v>
      </c>
      <c r="BA44" s="245">
        <v>10</v>
      </c>
      <c r="BB44" s="245">
        <v>11</v>
      </c>
      <c r="BC44" s="245">
        <v>4</v>
      </c>
      <c r="BD44" s="799">
        <f t="shared" si="12"/>
        <v>3.5714285714285716</v>
      </c>
      <c r="BE44" s="577">
        <v>43</v>
      </c>
      <c r="BF44" s="245">
        <v>3</v>
      </c>
      <c r="BG44" s="245">
        <v>10</v>
      </c>
      <c r="BH44" s="245">
        <v>25</v>
      </c>
      <c r="BI44" s="245">
        <v>4</v>
      </c>
      <c r="BJ44" s="245">
        <v>1</v>
      </c>
      <c r="BK44" s="246"/>
      <c r="BL44" s="546">
        <v>48</v>
      </c>
      <c r="BM44" s="560">
        <v>71</v>
      </c>
      <c r="BN44" s="274">
        <v>3</v>
      </c>
      <c r="BO44" s="274">
        <v>17</v>
      </c>
      <c r="BP44" s="274">
        <v>45</v>
      </c>
      <c r="BQ44" s="274">
        <v>5</v>
      </c>
      <c r="BR44" s="274">
        <v>1</v>
      </c>
      <c r="BS44" s="274"/>
      <c r="BT44" s="566">
        <v>49.9</v>
      </c>
    </row>
    <row r="45" spans="1:72" s="1" customFormat="1" ht="15" customHeight="1" x14ac:dyDescent="0.25">
      <c r="A45" s="10">
        <v>1</v>
      </c>
      <c r="B45" s="250">
        <v>40010</v>
      </c>
      <c r="C45" s="11" t="s">
        <v>5</v>
      </c>
      <c r="D45" s="330" t="s">
        <v>33</v>
      </c>
      <c r="E45" s="426">
        <v>217</v>
      </c>
      <c r="F45" s="475">
        <v>0.46</v>
      </c>
      <c r="G45" s="475">
        <v>10.14</v>
      </c>
      <c r="H45" s="475">
        <v>42.86</v>
      </c>
      <c r="I45" s="475">
        <v>46.54</v>
      </c>
      <c r="J45" s="20">
        <f t="shared" si="7"/>
        <v>4.3548</v>
      </c>
      <c r="K45" s="480">
        <v>213</v>
      </c>
      <c r="L45" s="481">
        <v>6.57</v>
      </c>
      <c r="M45" s="481">
        <v>35.21</v>
      </c>
      <c r="N45" s="481">
        <v>51.64</v>
      </c>
      <c r="O45" s="481">
        <v>6.57</v>
      </c>
      <c r="P45" s="20">
        <f t="shared" si="13"/>
        <v>3.5817999999999999</v>
      </c>
      <c r="Q45" s="480">
        <v>212</v>
      </c>
      <c r="R45" s="481"/>
      <c r="S45" s="481">
        <v>10.38</v>
      </c>
      <c r="T45" s="481">
        <v>63.21</v>
      </c>
      <c r="U45" s="481">
        <v>26.42</v>
      </c>
      <c r="V45" s="20">
        <f t="shared" si="15"/>
        <v>4.1608000000000001</v>
      </c>
      <c r="W45" s="388">
        <f t="shared" si="20"/>
        <v>205</v>
      </c>
      <c r="X45" s="389">
        <v>79</v>
      </c>
      <c r="Y45" s="390">
        <f t="shared" si="21"/>
        <v>38.536585365853661</v>
      </c>
      <c r="Z45" s="391">
        <v>89</v>
      </c>
      <c r="AA45" s="390">
        <f t="shared" si="22"/>
        <v>43.414634146341463</v>
      </c>
      <c r="AB45" s="391">
        <v>37</v>
      </c>
      <c r="AC45" s="390">
        <f t="shared" si="23"/>
        <v>18.048780487804876</v>
      </c>
      <c r="AD45" s="348">
        <f t="shared" si="24"/>
        <v>61.463414634146339</v>
      </c>
      <c r="AE45" s="353">
        <v>181</v>
      </c>
      <c r="AF45" s="354">
        <v>20</v>
      </c>
      <c r="AG45" s="355">
        <f t="shared" ref="AG45:AG64" si="25">AF45*100/AE45</f>
        <v>11.049723756906078</v>
      </c>
      <c r="AH45" s="353">
        <v>77</v>
      </c>
      <c r="AI45" s="356">
        <f t="shared" si="6"/>
        <v>42.541436464088399</v>
      </c>
      <c r="AJ45" s="353">
        <v>84</v>
      </c>
      <c r="AK45" s="357">
        <f t="shared" si="17"/>
        <v>46.408839779005525</v>
      </c>
      <c r="AL45" s="343">
        <f t="shared" si="18"/>
        <v>88.950276243093924</v>
      </c>
      <c r="AM45" s="760">
        <v>188</v>
      </c>
      <c r="AN45" s="754">
        <v>42</v>
      </c>
      <c r="AO45" s="754">
        <v>133</v>
      </c>
      <c r="AP45" s="754">
        <v>12</v>
      </c>
      <c r="AQ45" s="754">
        <v>1</v>
      </c>
      <c r="AR45" s="727">
        <f t="shared" si="14"/>
        <v>4.1489361702127656</v>
      </c>
      <c r="AS45" s="769">
        <v>188</v>
      </c>
      <c r="AT45" s="738">
        <v>2</v>
      </c>
      <c r="AU45" s="738">
        <v>57</v>
      </c>
      <c r="AV45" s="738">
        <v>85</v>
      </c>
      <c r="AW45" s="738">
        <v>44</v>
      </c>
      <c r="AX45" s="722">
        <f t="shared" si="11"/>
        <v>3.9095744680851063</v>
      </c>
      <c r="AY45" s="243">
        <v>66</v>
      </c>
      <c r="AZ45" s="243">
        <v>2</v>
      </c>
      <c r="BA45" s="243">
        <v>8</v>
      </c>
      <c r="BB45" s="243">
        <v>39</v>
      </c>
      <c r="BC45" s="243">
        <v>17</v>
      </c>
      <c r="BD45" s="798">
        <f t="shared" si="12"/>
        <v>4.0757575757575761</v>
      </c>
      <c r="BE45" s="576">
        <v>91</v>
      </c>
      <c r="BF45" s="243"/>
      <c r="BG45" s="243">
        <v>6</v>
      </c>
      <c r="BH45" s="243">
        <v>33</v>
      </c>
      <c r="BI45" s="243">
        <v>34</v>
      </c>
      <c r="BJ45" s="243">
        <v>18</v>
      </c>
      <c r="BK45" s="244"/>
      <c r="BL45" s="556">
        <v>64.7</v>
      </c>
      <c r="BM45" s="587">
        <v>157</v>
      </c>
      <c r="BN45" s="272"/>
      <c r="BO45" s="272">
        <v>4</v>
      </c>
      <c r="BP45" s="272">
        <v>90</v>
      </c>
      <c r="BQ45" s="272">
        <v>33</v>
      </c>
      <c r="BR45" s="272">
        <v>29</v>
      </c>
      <c r="BS45" s="272">
        <v>1</v>
      </c>
      <c r="BT45" s="588">
        <v>65.7</v>
      </c>
    </row>
    <row r="46" spans="1:72" s="1" customFormat="1" ht="15" customHeight="1" x14ac:dyDescent="0.25">
      <c r="A46" s="12">
        <v>2</v>
      </c>
      <c r="B46" s="251">
        <v>40030</v>
      </c>
      <c r="C46" s="5" t="s">
        <v>5</v>
      </c>
      <c r="D46" s="332" t="s">
        <v>190</v>
      </c>
      <c r="E46" s="452">
        <v>80</v>
      </c>
      <c r="F46" s="471"/>
      <c r="G46" s="471"/>
      <c r="H46" s="471">
        <v>26.25</v>
      </c>
      <c r="I46" s="471">
        <v>73.75</v>
      </c>
      <c r="J46" s="21">
        <f>(2*F46+3*G46+4*H46+5*I46)/100</f>
        <v>4.7374999999999998</v>
      </c>
      <c r="K46" s="470">
        <v>80</v>
      </c>
      <c r="L46" s="477"/>
      <c r="M46" s="477">
        <v>2.5</v>
      </c>
      <c r="N46" s="477">
        <v>43.75</v>
      </c>
      <c r="O46" s="477">
        <v>53.75</v>
      </c>
      <c r="P46" s="21">
        <f>(2*L46+3*M46+4*N46+5*O46)/100</f>
        <v>4.5125000000000002</v>
      </c>
      <c r="Q46" s="470">
        <v>80</v>
      </c>
      <c r="R46" s="477"/>
      <c r="S46" s="477">
        <v>1.25</v>
      </c>
      <c r="T46" s="477">
        <v>33.75</v>
      </c>
      <c r="U46" s="477">
        <v>65</v>
      </c>
      <c r="V46" s="21">
        <f>(2*R46+3*S46+4*T46+5*U46)/100</f>
        <v>4.6375000000000002</v>
      </c>
      <c r="W46" s="392">
        <f t="shared" si="20"/>
        <v>84</v>
      </c>
      <c r="X46" s="393"/>
      <c r="Y46" s="394"/>
      <c r="Z46" s="395">
        <v>39</v>
      </c>
      <c r="AA46" s="394">
        <f t="shared" si="22"/>
        <v>46.428571428571431</v>
      </c>
      <c r="AB46" s="395">
        <v>45</v>
      </c>
      <c r="AC46" s="394">
        <f t="shared" si="23"/>
        <v>53.571428571428569</v>
      </c>
      <c r="AD46" s="349">
        <f t="shared" si="24"/>
        <v>100</v>
      </c>
      <c r="AE46" s="358">
        <v>78</v>
      </c>
      <c r="AF46" s="359">
        <v>2</v>
      </c>
      <c r="AG46" s="360">
        <f t="shared" si="25"/>
        <v>2.5641025641025643</v>
      </c>
      <c r="AH46" s="358">
        <v>28</v>
      </c>
      <c r="AI46" s="361">
        <f t="shared" si="6"/>
        <v>35.897435897435898</v>
      </c>
      <c r="AJ46" s="358">
        <v>48</v>
      </c>
      <c r="AK46" s="362">
        <f t="shared" si="17"/>
        <v>61.53846153846154</v>
      </c>
      <c r="AL46" s="344">
        <f t="shared" si="18"/>
        <v>97.435897435897431</v>
      </c>
      <c r="AM46" s="604">
        <v>55</v>
      </c>
      <c r="AN46" s="737">
        <v>6</v>
      </c>
      <c r="AO46" s="737">
        <v>42</v>
      </c>
      <c r="AP46" s="737">
        <v>7</v>
      </c>
      <c r="AQ46" s="737"/>
      <c r="AR46" s="109">
        <f t="shared" si="14"/>
        <v>3.9818181818181819</v>
      </c>
      <c r="AS46" s="767">
        <v>55</v>
      </c>
      <c r="AT46" s="768"/>
      <c r="AU46" s="768">
        <v>14</v>
      </c>
      <c r="AV46" s="768">
        <v>24</v>
      </c>
      <c r="AW46" s="768">
        <v>17</v>
      </c>
      <c r="AX46" s="118">
        <f t="shared" si="11"/>
        <v>4.0545454545454547</v>
      </c>
      <c r="AY46" s="240">
        <v>29</v>
      </c>
      <c r="AZ46" s="240">
        <v>1</v>
      </c>
      <c r="BA46" s="240">
        <v>3</v>
      </c>
      <c r="BB46" s="240">
        <v>11</v>
      </c>
      <c r="BC46" s="240">
        <v>14</v>
      </c>
      <c r="BD46" s="797">
        <f t="shared" si="12"/>
        <v>4.3103448275862073</v>
      </c>
      <c r="BE46" s="575">
        <v>17</v>
      </c>
      <c r="BF46" s="240"/>
      <c r="BG46" s="240">
        <v>4</v>
      </c>
      <c r="BH46" s="240">
        <v>8</v>
      </c>
      <c r="BI46" s="240">
        <v>4</v>
      </c>
      <c r="BJ46" s="240">
        <v>1</v>
      </c>
      <c r="BK46" s="241"/>
      <c r="BL46" s="552">
        <v>50</v>
      </c>
      <c r="BM46" s="550">
        <v>46</v>
      </c>
      <c r="BN46" s="270"/>
      <c r="BO46" s="270"/>
      <c r="BP46" s="270">
        <v>22</v>
      </c>
      <c r="BQ46" s="270">
        <v>14</v>
      </c>
      <c r="BR46" s="270">
        <v>10</v>
      </c>
      <c r="BS46" s="270"/>
      <c r="BT46" s="540">
        <v>68</v>
      </c>
    </row>
    <row r="47" spans="1:72" s="1" customFormat="1" ht="15" customHeight="1" x14ac:dyDescent="0.25">
      <c r="A47" s="12">
        <v>3</v>
      </c>
      <c r="B47" s="251">
        <v>40410</v>
      </c>
      <c r="C47" s="5" t="s">
        <v>5</v>
      </c>
      <c r="D47" s="332" t="s">
        <v>41</v>
      </c>
      <c r="E47" s="456">
        <v>190</v>
      </c>
      <c r="F47" s="471"/>
      <c r="G47" s="471"/>
      <c r="H47" s="471">
        <v>46.84</v>
      </c>
      <c r="I47" s="471">
        <v>53.16</v>
      </c>
      <c r="J47" s="21">
        <f>(2*F47+3*G47+4*H47+5*I47)/100</f>
        <v>4.5316000000000001</v>
      </c>
      <c r="K47" s="470">
        <v>192</v>
      </c>
      <c r="L47" s="477"/>
      <c r="M47" s="477">
        <v>21.88</v>
      </c>
      <c r="N47" s="477">
        <v>56.77</v>
      </c>
      <c r="O47" s="477">
        <v>21.35</v>
      </c>
      <c r="P47" s="21">
        <f>(2*L47+3*M47+4*N47+5*O47)/100</f>
        <v>3.9947000000000004</v>
      </c>
      <c r="Q47" s="470">
        <v>192</v>
      </c>
      <c r="R47" s="477"/>
      <c r="S47" s="477"/>
      <c r="T47" s="477">
        <v>51.04</v>
      </c>
      <c r="U47" s="477">
        <v>48.96</v>
      </c>
      <c r="V47" s="21">
        <f>(2*R47+3*S47+4*T47+5*U47)/100</f>
        <v>4.4896000000000003</v>
      </c>
      <c r="W47" s="392">
        <f t="shared" si="20"/>
        <v>194</v>
      </c>
      <c r="X47" s="393">
        <v>16</v>
      </c>
      <c r="Y47" s="394">
        <f t="shared" si="21"/>
        <v>8.2474226804123703</v>
      </c>
      <c r="Z47" s="395">
        <v>109</v>
      </c>
      <c r="AA47" s="394">
        <f t="shared" si="22"/>
        <v>56.185567010309278</v>
      </c>
      <c r="AB47" s="395">
        <v>69</v>
      </c>
      <c r="AC47" s="394">
        <f t="shared" si="23"/>
        <v>35.567010309278352</v>
      </c>
      <c r="AD47" s="349">
        <f t="shared" si="24"/>
        <v>91.75257731958763</v>
      </c>
      <c r="AE47" s="358">
        <v>176</v>
      </c>
      <c r="AF47" s="359"/>
      <c r="AG47" s="360"/>
      <c r="AH47" s="358">
        <v>79</v>
      </c>
      <c r="AI47" s="361">
        <f t="shared" si="6"/>
        <v>44.886363636363633</v>
      </c>
      <c r="AJ47" s="358">
        <v>97</v>
      </c>
      <c r="AK47" s="362">
        <f t="shared" si="17"/>
        <v>55.113636363636367</v>
      </c>
      <c r="AL47" s="344">
        <f t="shared" si="18"/>
        <v>100</v>
      </c>
      <c r="AM47" s="604">
        <v>172</v>
      </c>
      <c r="AN47" s="737">
        <v>41</v>
      </c>
      <c r="AO47" s="737">
        <v>114</v>
      </c>
      <c r="AP47" s="737">
        <v>16</v>
      </c>
      <c r="AQ47" s="737">
        <v>1</v>
      </c>
      <c r="AR47" s="109">
        <f t="shared" si="14"/>
        <v>4.1337209302325579</v>
      </c>
      <c r="AS47" s="769">
        <v>172</v>
      </c>
      <c r="AT47" s="738"/>
      <c r="AU47" s="738">
        <v>69</v>
      </c>
      <c r="AV47" s="738">
        <v>59</v>
      </c>
      <c r="AW47" s="738">
        <v>44</v>
      </c>
      <c r="AX47" s="123">
        <f t="shared" si="11"/>
        <v>3.8546511627906979</v>
      </c>
      <c r="AY47" s="240">
        <v>39</v>
      </c>
      <c r="AZ47" s="240"/>
      <c r="BA47" s="240">
        <v>6</v>
      </c>
      <c r="BB47" s="240">
        <v>22</v>
      </c>
      <c r="BC47" s="240">
        <v>11</v>
      </c>
      <c r="BD47" s="797">
        <f t="shared" si="12"/>
        <v>4.1282051282051286</v>
      </c>
      <c r="BE47" s="575">
        <v>57</v>
      </c>
      <c r="BF47" s="240">
        <v>2</v>
      </c>
      <c r="BG47" s="240">
        <v>7</v>
      </c>
      <c r="BH47" s="240">
        <v>27</v>
      </c>
      <c r="BI47" s="240">
        <v>14</v>
      </c>
      <c r="BJ47" s="240">
        <v>7</v>
      </c>
      <c r="BK47" s="241"/>
      <c r="BL47" s="552">
        <v>57.3</v>
      </c>
      <c r="BM47" s="589">
        <v>96</v>
      </c>
      <c r="BN47" s="270">
        <v>1</v>
      </c>
      <c r="BO47" s="270">
        <v>3</v>
      </c>
      <c r="BP47" s="270">
        <v>56</v>
      </c>
      <c r="BQ47" s="270">
        <v>14</v>
      </c>
      <c r="BR47" s="270">
        <v>22</v>
      </c>
      <c r="BS47" s="270"/>
      <c r="BT47" s="565">
        <v>66</v>
      </c>
    </row>
    <row r="48" spans="1:72" s="1" customFormat="1" ht="15" customHeight="1" x14ac:dyDescent="0.25">
      <c r="A48" s="12">
        <v>4</v>
      </c>
      <c r="B48" s="251">
        <v>40011</v>
      </c>
      <c r="C48" s="5" t="s">
        <v>5</v>
      </c>
      <c r="D48" s="332" t="s">
        <v>34</v>
      </c>
      <c r="E48" s="451">
        <v>284</v>
      </c>
      <c r="F48" s="471">
        <v>3.17</v>
      </c>
      <c r="G48" s="471">
        <v>9.51</v>
      </c>
      <c r="H48" s="471">
        <v>47.18</v>
      </c>
      <c r="I48" s="471">
        <v>40.14</v>
      </c>
      <c r="J48" s="21">
        <f t="shared" si="7"/>
        <v>4.2428999999999997</v>
      </c>
      <c r="K48" s="470">
        <v>277</v>
      </c>
      <c r="L48" s="477">
        <v>9.0299999999999994</v>
      </c>
      <c r="M48" s="477">
        <v>28.16</v>
      </c>
      <c r="N48" s="477">
        <v>46.21</v>
      </c>
      <c r="O48" s="477">
        <v>16.61</v>
      </c>
      <c r="P48" s="21">
        <f t="shared" si="13"/>
        <v>3.7042999999999999</v>
      </c>
      <c r="Q48" s="470">
        <v>284</v>
      </c>
      <c r="R48" s="477">
        <v>0.35</v>
      </c>
      <c r="S48" s="477">
        <v>8.1</v>
      </c>
      <c r="T48" s="477">
        <v>62.32</v>
      </c>
      <c r="U48" s="477">
        <v>29.23</v>
      </c>
      <c r="V48" s="21">
        <f t="shared" si="15"/>
        <v>4.2042999999999999</v>
      </c>
      <c r="W48" s="392">
        <f t="shared" si="20"/>
        <v>281</v>
      </c>
      <c r="X48" s="393">
        <v>88</v>
      </c>
      <c r="Y48" s="394">
        <f t="shared" si="21"/>
        <v>31.316725978647685</v>
      </c>
      <c r="Z48" s="395">
        <v>124</v>
      </c>
      <c r="AA48" s="394">
        <f t="shared" si="22"/>
        <v>44.128113879003557</v>
      </c>
      <c r="AB48" s="395">
        <v>69</v>
      </c>
      <c r="AC48" s="394">
        <f t="shared" si="23"/>
        <v>24.555160142348754</v>
      </c>
      <c r="AD48" s="349">
        <f t="shared" si="24"/>
        <v>68.683274021352304</v>
      </c>
      <c r="AE48" s="358">
        <v>268</v>
      </c>
      <c r="AF48" s="359">
        <v>18</v>
      </c>
      <c r="AG48" s="360">
        <f t="shared" si="25"/>
        <v>6.7164179104477615</v>
      </c>
      <c r="AH48" s="358">
        <v>116</v>
      </c>
      <c r="AI48" s="361">
        <f t="shared" si="6"/>
        <v>43.28358208955224</v>
      </c>
      <c r="AJ48" s="358">
        <v>134</v>
      </c>
      <c r="AK48" s="362">
        <f t="shared" si="17"/>
        <v>50</v>
      </c>
      <c r="AL48" s="344">
        <f t="shared" si="18"/>
        <v>93.28358208955224</v>
      </c>
      <c r="AM48" s="604">
        <v>230</v>
      </c>
      <c r="AN48" s="737">
        <v>22</v>
      </c>
      <c r="AO48" s="737">
        <v>157</v>
      </c>
      <c r="AP48" s="737">
        <v>40</v>
      </c>
      <c r="AQ48" s="737">
        <v>11</v>
      </c>
      <c r="AR48" s="109">
        <f t="shared" si="14"/>
        <v>3.8260869565217392</v>
      </c>
      <c r="AS48" s="767">
        <v>230</v>
      </c>
      <c r="AT48" s="768">
        <v>9</v>
      </c>
      <c r="AU48" s="768">
        <v>85</v>
      </c>
      <c r="AV48" s="768">
        <v>84</v>
      </c>
      <c r="AW48" s="768">
        <v>52</v>
      </c>
      <c r="AX48" s="114">
        <f t="shared" si="11"/>
        <v>3.7782608695652176</v>
      </c>
      <c r="AY48" s="240">
        <v>63</v>
      </c>
      <c r="AZ48" s="240"/>
      <c r="BA48" s="240">
        <v>11</v>
      </c>
      <c r="BB48" s="240">
        <v>37</v>
      </c>
      <c r="BC48" s="240">
        <v>15</v>
      </c>
      <c r="BD48" s="797">
        <f t="shared" si="12"/>
        <v>4.0634920634920633</v>
      </c>
      <c r="BE48" s="575">
        <v>75</v>
      </c>
      <c r="BF48" s="240">
        <v>2</v>
      </c>
      <c r="BG48" s="240">
        <v>19</v>
      </c>
      <c r="BH48" s="240">
        <v>30</v>
      </c>
      <c r="BI48" s="240">
        <v>20</v>
      </c>
      <c r="BJ48" s="240">
        <v>4</v>
      </c>
      <c r="BK48" s="241"/>
      <c r="BL48" s="552">
        <v>50.2</v>
      </c>
      <c r="BM48" s="553">
        <v>138</v>
      </c>
      <c r="BN48" s="270"/>
      <c r="BO48" s="270">
        <v>1</v>
      </c>
      <c r="BP48" s="270">
        <v>92</v>
      </c>
      <c r="BQ48" s="270">
        <v>25</v>
      </c>
      <c r="BR48" s="270">
        <v>20</v>
      </c>
      <c r="BS48" s="270"/>
      <c r="BT48" s="562">
        <v>65</v>
      </c>
    </row>
    <row r="49" spans="1:72" s="1" customFormat="1" ht="15" customHeight="1" x14ac:dyDescent="0.25">
      <c r="A49" s="12">
        <v>5</v>
      </c>
      <c r="B49" s="251">
        <v>40080</v>
      </c>
      <c r="C49" s="5" t="s">
        <v>5</v>
      </c>
      <c r="D49" s="332" t="s">
        <v>60</v>
      </c>
      <c r="E49" s="434">
        <v>134</v>
      </c>
      <c r="F49" s="471"/>
      <c r="G49" s="471">
        <v>32.090000000000003</v>
      </c>
      <c r="H49" s="471">
        <v>50</v>
      </c>
      <c r="I49" s="471">
        <v>17.91</v>
      </c>
      <c r="J49" s="21">
        <f>(2*F49+3*G49+4*H49+5*I49)/100</f>
        <v>3.8582000000000001</v>
      </c>
      <c r="K49" s="470">
        <v>133</v>
      </c>
      <c r="L49" s="477"/>
      <c r="M49" s="477">
        <v>35.340000000000003</v>
      </c>
      <c r="N49" s="477">
        <v>45.86</v>
      </c>
      <c r="O49" s="477">
        <v>18.8</v>
      </c>
      <c r="P49" s="21">
        <f>(2*L49+3*M49+4*N49+5*O49)/100</f>
        <v>3.8346000000000005</v>
      </c>
      <c r="Q49" s="470">
        <v>132</v>
      </c>
      <c r="R49" s="477"/>
      <c r="S49" s="477">
        <v>21.21</v>
      </c>
      <c r="T49" s="477">
        <v>55.3</v>
      </c>
      <c r="U49" s="477">
        <v>23.48</v>
      </c>
      <c r="V49" s="21">
        <f>(2*R49+3*S49+4*T49+5*U49)/100</f>
        <v>4.0223000000000004</v>
      </c>
      <c r="W49" s="392">
        <f t="shared" si="20"/>
        <v>123</v>
      </c>
      <c r="X49" s="393">
        <v>17</v>
      </c>
      <c r="Y49" s="394">
        <f t="shared" si="21"/>
        <v>13.821138211382113</v>
      </c>
      <c r="Z49" s="395">
        <v>63</v>
      </c>
      <c r="AA49" s="394">
        <f t="shared" si="22"/>
        <v>51.219512195121951</v>
      </c>
      <c r="AB49" s="395">
        <v>43</v>
      </c>
      <c r="AC49" s="394">
        <f t="shared" si="23"/>
        <v>34.959349593495936</v>
      </c>
      <c r="AD49" s="349">
        <f t="shared" si="24"/>
        <v>86.178861788617894</v>
      </c>
      <c r="AE49" s="358">
        <v>126</v>
      </c>
      <c r="AF49" s="359">
        <v>2</v>
      </c>
      <c r="AG49" s="360">
        <f t="shared" si="25"/>
        <v>1.5873015873015872</v>
      </c>
      <c r="AH49" s="358">
        <v>73</v>
      </c>
      <c r="AI49" s="361">
        <f t="shared" si="6"/>
        <v>57.936507936507937</v>
      </c>
      <c r="AJ49" s="358">
        <v>51</v>
      </c>
      <c r="AK49" s="362">
        <f t="shared" si="17"/>
        <v>40.476190476190474</v>
      </c>
      <c r="AL49" s="344">
        <f t="shared" si="18"/>
        <v>98.412698412698418</v>
      </c>
      <c r="AM49" s="732">
        <v>124</v>
      </c>
      <c r="AN49" s="738">
        <v>14</v>
      </c>
      <c r="AO49" s="738">
        <v>85</v>
      </c>
      <c r="AP49" s="738">
        <v>21</v>
      </c>
      <c r="AQ49" s="738">
        <v>4</v>
      </c>
      <c r="AR49" s="719">
        <f t="shared" si="14"/>
        <v>3.879032258064516</v>
      </c>
      <c r="AS49" s="769">
        <v>124</v>
      </c>
      <c r="AT49" s="738">
        <v>6</v>
      </c>
      <c r="AU49" s="738">
        <v>48</v>
      </c>
      <c r="AV49" s="738">
        <v>34</v>
      </c>
      <c r="AW49" s="738">
        <v>36</v>
      </c>
      <c r="AX49" s="123">
        <f t="shared" si="11"/>
        <v>3.806451612903226</v>
      </c>
      <c r="AY49" s="240">
        <v>22</v>
      </c>
      <c r="AZ49" s="240"/>
      <c r="BA49" s="240">
        <v>4</v>
      </c>
      <c r="BB49" s="240">
        <v>13</v>
      </c>
      <c r="BC49" s="240">
        <v>5</v>
      </c>
      <c r="BD49" s="797">
        <f t="shared" si="12"/>
        <v>4.0454545454545459</v>
      </c>
      <c r="BE49" s="575">
        <v>31</v>
      </c>
      <c r="BF49" s="240"/>
      <c r="BG49" s="240">
        <v>6</v>
      </c>
      <c r="BH49" s="240">
        <v>13</v>
      </c>
      <c r="BI49" s="240">
        <v>4</v>
      </c>
      <c r="BJ49" s="240">
        <v>8</v>
      </c>
      <c r="BK49" s="241"/>
      <c r="BL49" s="552">
        <v>58</v>
      </c>
      <c r="BM49" s="554">
        <v>53</v>
      </c>
      <c r="BN49" s="270"/>
      <c r="BO49" s="270">
        <v>2</v>
      </c>
      <c r="BP49" s="270">
        <v>32</v>
      </c>
      <c r="BQ49" s="270">
        <v>6</v>
      </c>
      <c r="BR49" s="270">
        <v>14</v>
      </c>
      <c r="BS49" s="270"/>
      <c r="BT49" s="540">
        <v>64</v>
      </c>
    </row>
    <row r="50" spans="1:72" s="1" customFormat="1" ht="15" customHeight="1" x14ac:dyDescent="0.25">
      <c r="A50" s="12">
        <v>6</v>
      </c>
      <c r="B50" s="251">
        <v>40100</v>
      </c>
      <c r="C50" s="5" t="s">
        <v>5</v>
      </c>
      <c r="D50" s="332" t="s">
        <v>35</v>
      </c>
      <c r="E50" s="453">
        <v>127</v>
      </c>
      <c r="F50" s="471"/>
      <c r="G50" s="471">
        <v>14.17</v>
      </c>
      <c r="H50" s="471">
        <v>36.22</v>
      </c>
      <c r="I50" s="471">
        <v>49.61</v>
      </c>
      <c r="J50" s="21">
        <f>(2*F50+3*G50+4*H50+5*I50)/100</f>
        <v>4.3544</v>
      </c>
      <c r="K50" s="470">
        <v>126</v>
      </c>
      <c r="L50" s="477">
        <v>3.17</v>
      </c>
      <c r="M50" s="477">
        <v>24.6</v>
      </c>
      <c r="N50" s="477">
        <v>50.79</v>
      </c>
      <c r="O50" s="477">
        <v>21.43</v>
      </c>
      <c r="P50" s="21">
        <f>(2*L50+3*M50+4*N50+5*O50)/100</f>
        <v>3.9045000000000005</v>
      </c>
      <c r="Q50" s="470">
        <v>125</v>
      </c>
      <c r="R50" s="477"/>
      <c r="S50" s="477">
        <v>23.2</v>
      </c>
      <c r="T50" s="477">
        <v>47.2</v>
      </c>
      <c r="U50" s="477">
        <v>29.6</v>
      </c>
      <c r="V50" s="21">
        <f>(2*R50+3*S50+4*T50+5*U50)/100</f>
        <v>4.0640000000000001</v>
      </c>
      <c r="W50" s="392">
        <f t="shared" si="20"/>
        <v>108</v>
      </c>
      <c r="X50" s="393">
        <v>13</v>
      </c>
      <c r="Y50" s="394">
        <f t="shared" si="21"/>
        <v>12.037037037037036</v>
      </c>
      <c r="Z50" s="395">
        <v>61</v>
      </c>
      <c r="AA50" s="394">
        <f t="shared" si="22"/>
        <v>56.481481481481481</v>
      </c>
      <c r="AB50" s="395">
        <v>34</v>
      </c>
      <c r="AC50" s="394">
        <f t="shared" si="23"/>
        <v>31.481481481481481</v>
      </c>
      <c r="AD50" s="349">
        <f t="shared" si="24"/>
        <v>87.962962962962962</v>
      </c>
      <c r="AE50" s="358">
        <v>112</v>
      </c>
      <c r="AF50" s="359">
        <v>1</v>
      </c>
      <c r="AG50" s="360">
        <f t="shared" si="25"/>
        <v>0.8928571428571429</v>
      </c>
      <c r="AH50" s="358">
        <v>52</v>
      </c>
      <c r="AI50" s="361">
        <f t="shared" si="6"/>
        <v>46.428571428571431</v>
      </c>
      <c r="AJ50" s="358">
        <v>59</v>
      </c>
      <c r="AK50" s="362">
        <f t="shared" si="17"/>
        <v>52.678571428571431</v>
      </c>
      <c r="AL50" s="344">
        <f t="shared" si="18"/>
        <v>99.107142857142861</v>
      </c>
      <c r="AM50" s="733">
        <v>75</v>
      </c>
      <c r="AN50" s="740">
        <v>6</v>
      </c>
      <c r="AO50" s="740">
        <v>57</v>
      </c>
      <c r="AP50" s="740">
        <v>11</v>
      </c>
      <c r="AQ50" s="740">
        <v>1</v>
      </c>
      <c r="AR50" s="719">
        <f t="shared" si="14"/>
        <v>3.9066666666666667</v>
      </c>
      <c r="AS50" s="790">
        <v>77</v>
      </c>
      <c r="AT50" s="740">
        <v>1</v>
      </c>
      <c r="AU50" s="740">
        <v>29</v>
      </c>
      <c r="AV50" s="740">
        <v>29</v>
      </c>
      <c r="AW50" s="740">
        <v>18</v>
      </c>
      <c r="AX50" s="123">
        <f t="shared" si="11"/>
        <v>3.831168831168831</v>
      </c>
      <c r="AY50" s="240">
        <v>16</v>
      </c>
      <c r="AZ50" s="240">
        <v>1</v>
      </c>
      <c r="BA50" s="240">
        <v>4</v>
      </c>
      <c r="BB50" s="240">
        <v>9</v>
      </c>
      <c r="BC50" s="240">
        <v>2</v>
      </c>
      <c r="BD50" s="797">
        <f t="shared" si="12"/>
        <v>3.75</v>
      </c>
      <c r="BE50" s="575">
        <v>15</v>
      </c>
      <c r="BF50" s="240"/>
      <c r="BG50" s="240">
        <v>4</v>
      </c>
      <c r="BH50" s="240">
        <v>8</v>
      </c>
      <c r="BI50" s="240">
        <v>2</v>
      </c>
      <c r="BJ50" s="240">
        <v>1</v>
      </c>
      <c r="BK50" s="241"/>
      <c r="BL50" s="552">
        <v>52.7</v>
      </c>
      <c r="BM50" s="554">
        <v>30</v>
      </c>
      <c r="BN50" s="270"/>
      <c r="BO50" s="270">
        <v>2</v>
      </c>
      <c r="BP50" s="270">
        <v>19</v>
      </c>
      <c r="BQ50" s="270">
        <v>4</v>
      </c>
      <c r="BR50" s="270">
        <v>4</v>
      </c>
      <c r="BS50" s="270"/>
      <c r="BT50" s="540">
        <v>59.7</v>
      </c>
    </row>
    <row r="51" spans="1:72" s="1" customFormat="1" ht="15" customHeight="1" x14ac:dyDescent="0.25">
      <c r="A51" s="12">
        <v>7</v>
      </c>
      <c r="B51" s="251">
        <v>40020</v>
      </c>
      <c r="C51" s="5" t="s">
        <v>5</v>
      </c>
      <c r="D51" s="332" t="s">
        <v>191</v>
      </c>
      <c r="E51" s="438">
        <v>35</v>
      </c>
      <c r="F51" s="471"/>
      <c r="G51" s="471">
        <v>14.29</v>
      </c>
      <c r="H51" s="471">
        <v>25.71</v>
      </c>
      <c r="I51" s="471">
        <v>60</v>
      </c>
      <c r="J51" s="21">
        <f t="shared" si="7"/>
        <v>4.4571000000000005</v>
      </c>
      <c r="K51" s="470">
        <v>32</v>
      </c>
      <c r="L51" s="477"/>
      <c r="M51" s="477">
        <v>21.88</v>
      </c>
      <c r="N51" s="477">
        <v>37.5</v>
      </c>
      <c r="O51" s="477">
        <v>40.630000000000003</v>
      </c>
      <c r="P51" s="21">
        <f t="shared" si="13"/>
        <v>4.1879</v>
      </c>
      <c r="Q51" s="470">
        <v>34</v>
      </c>
      <c r="R51" s="477"/>
      <c r="S51" s="477"/>
      <c r="T51" s="477">
        <v>38.24</v>
      </c>
      <c r="U51" s="477">
        <v>61.76</v>
      </c>
      <c r="V51" s="21">
        <f t="shared" si="15"/>
        <v>4.6175999999999995</v>
      </c>
      <c r="W51" s="392">
        <f t="shared" si="20"/>
        <v>30</v>
      </c>
      <c r="X51" s="393"/>
      <c r="Y51" s="394"/>
      <c r="Z51" s="395">
        <v>30</v>
      </c>
      <c r="AA51" s="394">
        <f t="shared" si="22"/>
        <v>100</v>
      </c>
      <c r="AB51" s="395"/>
      <c r="AC51" s="394"/>
      <c r="AD51" s="349">
        <f t="shared" si="24"/>
        <v>100</v>
      </c>
      <c r="AE51" s="358">
        <v>26</v>
      </c>
      <c r="AF51" s="359">
        <v>4</v>
      </c>
      <c r="AG51" s="360">
        <f t="shared" si="25"/>
        <v>15.384615384615385</v>
      </c>
      <c r="AH51" s="358">
        <v>14</v>
      </c>
      <c r="AI51" s="361">
        <f t="shared" si="6"/>
        <v>53.846153846153847</v>
      </c>
      <c r="AJ51" s="358">
        <v>8</v>
      </c>
      <c r="AK51" s="362">
        <f t="shared" si="17"/>
        <v>30.76923076923077</v>
      </c>
      <c r="AL51" s="344">
        <f t="shared" si="18"/>
        <v>84.615384615384613</v>
      </c>
      <c r="AM51" s="604">
        <v>50</v>
      </c>
      <c r="AN51" s="748">
        <v>15</v>
      </c>
      <c r="AO51" s="748">
        <v>32</v>
      </c>
      <c r="AP51" s="748">
        <v>3</v>
      </c>
      <c r="AQ51" s="748"/>
      <c r="AR51" s="329">
        <f t="shared" si="14"/>
        <v>4.24</v>
      </c>
      <c r="AS51" s="767">
        <v>50</v>
      </c>
      <c r="AT51" s="780">
        <v>1</v>
      </c>
      <c r="AU51" s="780">
        <v>14</v>
      </c>
      <c r="AV51" s="780">
        <v>18</v>
      </c>
      <c r="AW51" s="780">
        <v>17</v>
      </c>
      <c r="AX51" s="114">
        <f t="shared" si="11"/>
        <v>4.0199999999999996</v>
      </c>
      <c r="AY51" s="240">
        <v>15</v>
      </c>
      <c r="AZ51" s="240">
        <v>1</v>
      </c>
      <c r="BA51" s="240">
        <v>1</v>
      </c>
      <c r="BB51" s="240">
        <v>5</v>
      </c>
      <c r="BC51" s="240">
        <v>8</v>
      </c>
      <c r="BD51" s="797">
        <f t="shared" si="12"/>
        <v>4.333333333333333</v>
      </c>
      <c r="BE51" s="575">
        <v>9</v>
      </c>
      <c r="BF51" s="240"/>
      <c r="BG51" s="240">
        <v>3</v>
      </c>
      <c r="BH51" s="240">
        <v>3</v>
      </c>
      <c r="BI51" s="240">
        <v>3</v>
      </c>
      <c r="BJ51" s="240"/>
      <c r="BK51" s="241"/>
      <c r="BL51" s="552">
        <v>41.8</v>
      </c>
      <c r="BM51" s="554">
        <v>24</v>
      </c>
      <c r="BN51" s="270"/>
      <c r="BO51" s="270">
        <v>1</v>
      </c>
      <c r="BP51" s="270">
        <v>13</v>
      </c>
      <c r="BQ51" s="270">
        <v>3</v>
      </c>
      <c r="BR51" s="270">
        <v>7</v>
      </c>
      <c r="BS51" s="270"/>
      <c r="BT51" s="563">
        <v>66.3</v>
      </c>
    </row>
    <row r="52" spans="1:72" s="1" customFormat="1" ht="15" customHeight="1" x14ac:dyDescent="0.25">
      <c r="A52" s="12">
        <v>8</v>
      </c>
      <c r="B52" s="251">
        <v>40031</v>
      </c>
      <c r="C52" s="5" t="s">
        <v>5</v>
      </c>
      <c r="D52" s="332" t="s">
        <v>192</v>
      </c>
      <c r="E52" s="435">
        <v>109</v>
      </c>
      <c r="F52" s="471"/>
      <c r="G52" s="471">
        <v>16.510000000000002</v>
      </c>
      <c r="H52" s="471">
        <v>55.05</v>
      </c>
      <c r="I52" s="471">
        <v>28.44</v>
      </c>
      <c r="J52" s="21">
        <f t="shared" si="7"/>
        <v>4.1193000000000008</v>
      </c>
      <c r="K52" s="470">
        <v>107</v>
      </c>
      <c r="L52" s="477">
        <v>3.74</v>
      </c>
      <c r="M52" s="477">
        <v>25.23</v>
      </c>
      <c r="N52" s="477">
        <v>52.34</v>
      </c>
      <c r="O52" s="477">
        <v>18.690000000000001</v>
      </c>
      <c r="P52" s="21">
        <f t="shared" si="13"/>
        <v>3.8598000000000003</v>
      </c>
      <c r="Q52" s="470">
        <v>109</v>
      </c>
      <c r="R52" s="477"/>
      <c r="S52" s="477">
        <v>11.93</v>
      </c>
      <c r="T52" s="477">
        <v>68.81</v>
      </c>
      <c r="U52" s="477">
        <v>19.27</v>
      </c>
      <c r="V52" s="21">
        <f t="shared" si="15"/>
        <v>4.0738000000000003</v>
      </c>
      <c r="W52" s="392">
        <f t="shared" si="20"/>
        <v>107</v>
      </c>
      <c r="X52" s="393">
        <v>37</v>
      </c>
      <c r="Y52" s="394">
        <f t="shared" si="21"/>
        <v>34.579439252336449</v>
      </c>
      <c r="Z52" s="395">
        <v>42</v>
      </c>
      <c r="AA52" s="394">
        <f t="shared" si="22"/>
        <v>39.252336448598129</v>
      </c>
      <c r="AB52" s="395">
        <v>28</v>
      </c>
      <c r="AC52" s="394">
        <f t="shared" si="23"/>
        <v>26.168224299065422</v>
      </c>
      <c r="AD52" s="349">
        <f t="shared" si="24"/>
        <v>65.420560747663558</v>
      </c>
      <c r="AE52" s="358">
        <v>109</v>
      </c>
      <c r="AF52" s="359">
        <v>10</v>
      </c>
      <c r="AG52" s="360">
        <f t="shared" si="25"/>
        <v>9.1743119266055047</v>
      </c>
      <c r="AH52" s="358">
        <v>64</v>
      </c>
      <c r="AI52" s="361">
        <f t="shared" si="6"/>
        <v>58.715596330275233</v>
      </c>
      <c r="AJ52" s="358">
        <v>35</v>
      </c>
      <c r="AK52" s="362">
        <f t="shared" si="17"/>
        <v>32.110091743119263</v>
      </c>
      <c r="AL52" s="344">
        <f t="shared" si="18"/>
        <v>90.825688073394502</v>
      </c>
      <c r="AM52" s="604">
        <v>99</v>
      </c>
      <c r="AN52" s="737">
        <v>17</v>
      </c>
      <c r="AO52" s="737">
        <v>60</v>
      </c>
      <c r="AP52" s="737">
        <v>22</v>
      </c>
      <c r="AQ52" s="737"/>
      <c r="AR52" s="109">
        <f t="shared" si="14"/>
        <v>3.9494949494949494</v>
      </c>
      <c r="AS52" s="767">
        <v>99</v>
      </c>
      <c r="AT52" s="768">
        <v>3</v>
      </c>
      <c r="AU52" s="768">
        <v>41</v>
      </c>
      <c r="AV52" s="768">
        <v>40</v>
      </c>
      <c r="AW52" s="768">
        <v>15</v>
      </c>
      <c r="AX52" s="114">
        <f t="shared" si="11"/>
        <v>3.6767676767676769</v>
      </c>
      <c r="AY52" s="240">
        <v>8</v>
      </c>
      <c r="AZ52" s="240"/>
      <c r="BA52" s="240">
        <v>1</v>
      </c>
      <c r="BB52" s="240">
        <v>5</v>
      </c>
      <c r="BC52" s="240">
        <v>2</v>
      </c>
      <c r="BD52" s="797">
        <f t="shared" si="12"/>
        <v>4.125</v>
      </c>
      <c r="BE52" s="575">
        <v>15</v>
      </c>
      <c r="BF52" s="240"/>
      <c r="BG52" s="240"/>
      <c r="BH52" s="240">
        <v>6</v>
      </c>
      <c r="BI52" s="240">
        <v>5</v>
      </c>
      <c r="BJ52" s="240">
        <v>4</v>
      </c>
      <c r="BK52" s="241"/>
      <c r="BL52" s="552">
        <v>69.900000000000006</v>
      </c>
      <c r="BM52" s="554">
        <v>23</v>
      </c>
      <c r="BN52" s="270"/>
      <c r="BO52" s="270"/>
      <c r="BP52" s="270">
        <v>15</v>
      </c>
      <c r="BQ52" s="270">
        <v>4</v>
      </c>
      <c r="BR52" s="270">
        <v>3</v>
      </c>
      <c r="BS52" s="270">
        <v>1</v>
      </c>
      <c r="BT52" s="540">
        <v>68.400000000000006</v>
      </c>
    </row>
    <row r="53" spans="1:72" s="1" customFormat="1" ht="15" customHeight="1" x14ac:dyDescent="0.25">
      <c r="A53" s="12">
        <v>9</v>
      </c>
      <c r="B53" s="251">
        <v>40210</v>
      </c>
      <c r="C53" s="5" t="s">
        <v>5</v>
      </c>
      <c r="D53" s="332" t="s">
        <v>37</v>
      </c>
      <c r="E53" s="435">
        <v>51</v>
      </c>
      <c r="F53" s="471">
        <v>17.649999999999999</v>
      </c>
      <c r="G53" s="471">
        <v>25.49</v>
      </c>
      <c r="H53" s="471">
        <v>43.14</v>
      </c>
      <c r="I53" s="471">
        <v>13.73</v>
      </c>
      <c r="J53" s="21">
        <f t="shared" si="7"/>
        <v>3.5298000000000003</v>
      </c>
      <c r="K53" s="470">
        <v>51</v>
      </c>
      <c r="L53" s="477">
        <v>25.49</v>
      </c>
      <c r="M53" s="477">
        <v>33.33</v>
      </c>
      <c r="N53" s="477">
        <v>35.29</v>
      </c>
      <c r="O53" s="477">
        <v>5.88</v>
      </c>
      <c r="P53" s="21">
        <f t="shared" si="13"/>
        <v>3.2152999999999996</v>
      </c>
      <c r="Q53" s="470">
        <v>51</v>
      </c>
      <c r="R53" s="477">
        <v>3.92</v>
      </c>
      <c r="S53" s="477">
        <v>33.33</v>
      </c>
      <c r="T53" s="477">
        <v>56.86</v>
      </c>
      <c r="U53" s="477">
        <v>5.88</v>
      </c>
      <c r="V53" s="21">
        <f t="shared" si="15"/>
        <v>3.6466999999999996</v>
      </c>
      <c r="W53" s="392">
        <f t="shared" si="20"/>
        <v>47</v>
      </c>
      <c r="X53" s="393">
        <v>26</v>
      </c>
      <c r="Y53" s="394">
        <f t="shared" si="21"/>
        <v>55.319148936170215</v>
      </c>
      <c r="Z53" s="395">
        <v>13</v>
      </c>
      <c r="AA53" s="394">
        <f t="shared" si="22"/>
        <v>27.659574468085108</v>
      </c>
      <c r="AB53" s="395">
        <v>8</v>
      </c>
      <c r="AC53" s="394">
        <f t="shared" si="23"/>
        <v>17.021276595744681</v>
      </c>
      <c r="AD53" s="349">
        <f t="shared" si="24"/>
        <v>44.680851063829792</v>
      </c>
      <c r="AE53" s="358">
        <v>51</v>
      </c>
      <c r="AF53" s="359">
        <v>8</v>
      </c>
      <c r="AG53" s="360">
        <f t="shared" si="25"/>
        <v>15.686274509803921</v>
      </c>
      <c r="AH53" s="358">
        <v>27</v>
      </c>
      <c r="AI53" s="361">
        <f t="shared" si="6"/>
        <v>52.941176470588232</v>
      </c>
      <c r="AJ53" s="358">
        <v>16</v>
      </c>
      <c r="AK53" s="362">
        <f t="shared" si="17"/>
        <v>31.372549019607842</v>
      </c>
      <c r="AL53" s="344">
        <f t="shared" si="18"/>
        <v>84.313725490196077</v>
      </c>
      <c r="AM53" s="732">
        <v>49</v>
      </c>
      <c r="AN53" s="738"/>
      <c r="AO53" s="738">
        <v>35</v>
      </c>
      <c r="AP53" s="738">
        <v>11</v>
      </c>
      <c r="AQ53" s="741">
        <v>3</v>
      </c>
      <c r="AR53" s="719">
        <f t="shared" si="14"/>
        <v>3.6530612244897958</v>
      </c>
      <c r="AS53" s="769">
        <v>49</v>
      </c>
      <c r="AT53" s="738">
        <v>2</v>
      </c>
      <c r="AU53" s="738">
        <v>27</v>
      </c>
      <c r="AV53" s="738">
        <v>15</v>
      </c>
      <c r="AW53" s="738">
        <v>5</v>
      </c>
      <c r="AX53" s="123">
        <f t="shared" si="11"/>
        <v>3.4693877551020407</v>
      </c>
      <c r="AY53" s="240">
        <v>20</v>
      </c>
      <c r="AZ53" s="240">
        <v>1</v>
      </c>
      <c r="BA53" s="240">
        <v>6</v>
      </c>
      <c r="BB53" s="240">
        <v>10</v>
      </c>
      <c r="BC53" s="240">
        <v>3</v>
      </c>
      <c r="BD53" s="797">
        <f t="shared" si="12"/>
        <v>3.75</v>
      </c>
      <c r="BE53" s="575">
        <v>6</v>
      </c>
      <c r="BF53" s="240"/>
      <c r="BG53" s="240">
        <v>2</v>
      </c>
      <c r="BH53" s="240">
        <v>3</v>
      </c>
      <c r="BI53" s="240">
        <v>1</v>
      </c>
      <c r="BJ53" s="240"/>
      <c r="BK53" s="241"/>
      <c r="BL53" s="543">
        <v>38.5</v>
      </c>
      <c r="BM53" s="554">
        <v>26</v>
      </c>
      <c r="BN53" s="270"/>
      <c r="BO53" s="270">
        <v>7</v>
      </c>
      <c r="BP53" s="270">
        <v>17</v>
      </c>
      <c r="BQ53" s="270"/>
      <c r="BR53" s="270">
        <v>2</v>
      </c>
      <c r="BS53" s="270"/>
      <c r="BT53" s="563">
        <v>49</v>
      </c>
    </row>
    <row r="54" spans="1:72" s="1" customFormat="1" ht="15" customHeight="1" x14ac:dyDescent="0.25">
      <c r="A54" s="12">
        <v>10</v>
      </c>
      <c r="B54" s="251">
        <v>40300</v>
      </c>
      <c r="C54" s="5" t="s">
        <v>5</v>
      </c>
      <c r="D54" s="332" t="s">
        <v>38</v>
      </c>
      <c r="E54" s="454">
        <v>31</v>
      </c>
      <c r="F54" s="471"/>
      <c r="G54" s="471">
        <v>25.81</v>
      </c>
      <c r="H54" s="471">
        <v>51.61</v>
      </c>
      <c r="I54" s="471">
        <v>22.58</v>
      </c>
      <c r="J54" s="21">
        <f t="shared" si="7"/>
        <v>3.9676999999999998</v>
      </c>
      <c r="K54" s="470">
        <v>31</v>
      </c>
      <c r="L54" s="477"/>
      <c r="M54" s="477">
        <v>41.94</v>
      </c>
      <c r="N54" s="477">
        <v>48.39</v>
      </c>
      <c r="O54" s="477">
        <v>9.68</v>
      </c>
      <c r="P54" s="21">
        <f t="shared" si="13"/>
        <v>3.6777999999999995</v>
      </c>
      <c r="Q54" s="470">
        <v>30</v>
      </c>
      <c r="R54" s="477"/>
      <c r="S54" s="477">
        <v>33.33</v>
      </c>
      <c r="T54" s="477">
        <v>60</v>
      </c>
      <c r="U54" s="477">
        <v>6.67</v>
      </c>
      <c r="V54" s="21">
        <f t="shared" si="15"/>
        <v>3.7334000000000005</v>
      </c>
      <c r="W54" s="392">
        <f t="shared" si="20"/>
        <v>29</v>
      </c>
      <c r="X54" s="393">
        <v>2</v>
      </c>
      <c r="Y54" s="394">
        <f t="shared" si="21"/>
        <v>6.8965517241379306</v>
      </c>
      <c r="Z54" s="395">
        <v>24</v>
      </c>
      <c r="AA54" s="394">
        <f t="shared" si="22"/>
        <v>82.758620689655174</v>
      </c>
      <c r="AB54" s="395">
        <v>3</v>
      </c>
      <c r="AC54" s="394">
        <f t="shared" si="23"/>
        <v>10.344827586206897</v>
      </c>
      <c r="AD54" s="349">
        <f t="shared" si="24"/>
        <v>93.103448275862064</v>
      </c>
      <c r="AE54" s="358">
        <v>30</v>
      </c>
      <c r="AF54" s="359">
        <v>3</v>
      </c>
      <c r="AG54" s="360">
        <f t="shared" si="25"/>
        <v>10</v>
      </c>
      <c r="AH54" s="358">
        <v>18</v>
      </c>
      <c r="AI54" s="361">
        <f t="shared" si="6"/>
        <v>60</v>
      </c>
      <c r="AJ54" s="358">
        <v>9</v>
      </c>
      <c r="AK54" s="362">
        <f t="shared" si="17"/>
        <v>30</v>
      </c>
      <c r="AL54" s="344">
        <f t="shared" si="18"/>
        <v>90</v>
      </c>
      <c r="AM54" s="733">
        <v>30</v>
      </c>
      <c r="AN54" s="740">
        <v>2</v>
      </c>
      <c r="AO54" s="740">
        <v>23</v>
      </c>
      <c r="AP54" s="740">
        <v>4</v>
      </c>
      <c r="AQ54" s="753">
        <v>1</v>
      </c>
      <c r="AR54" s="719">
        <f t="shared" si="14"/>
        <v>3.8666666666666667</v>
      </c>
      <c r="AS54" s="790">
        <v>30</v>
      </c>
      <c r="AT54" s="740">
        <v>5</v>
      </c>
      <c r="AU54" s="740">
        <v>11</v>
      </c>
      <c r="AV54" s="740">
        <v>10</v>
      </c>
      <c r="AW54" s="788">
        <v>4</v>
      </c>
      <c r="AX54" s="123">
        <f t="shared" si="11"/>
        <v>3.4333333333333331</v>
      </c>
      <c r="AY54" s="240">
        <v>13</v>
      </c>
      <c r="AZ54" s="240">
        <v>1</v>
      </c>
      <c r="BA54" s="240">
        <v>2</v>
      </c>
      <c r="BB54" s="240">
        <v>5</v>
      </c>
      <c r="BC54" s="240">
        <v>4</v>
      </c>
      <c r="BD54" s="797">
        <f t="shared" si="12"/>
        <v>3.6923076923076925</v>
      </c>
      <c r="BE54" s="575">
        <v>6</v>
      </c>
      <c r="BF54" s="240"/>
      <c r="BG54" s="240">
        <v>2</v>
      </c>
      <c r="BH54" s="240">
        <v>4</v>
      </c>
      <c r="BI54" s="240"/>
      <c r="BJ54" s="240"/>
      <c r="BK54" s="241"/>
      <c r="BL54" s="552">
        <v>47.5</v>
      </c>
      <c r="BM54" s="554">
        <v>19</v>
      </c>
      <c r="BN54" s="270"/>
      <c r="BO54" s="270">
        <v>5</v>
      </c>
      <c r="BP54" s="270">
        <v>11</v>
      </c>
      <c r="BQ54" s="270">
        <v>2</v>
      </c>
      <c r="BR54" s="270">
        <v>1</v>
      </c>
      <c r="BS54" s="270"/>
      <c r="BT54" s="563">
        <v>51.5</v>
      </c>
    </row>
    <row r="55" spans="1:72" s="1" customFormat="1" ht="15" customHeight="1" x14ac:dyDescent="0.25">
      <c r="A55" s="12">
        <v>11</v>
      </c>
      <c r="B55" s="251">
        <v>40360</v>
      </c>
      <c r="C55" s="5" t="s">
        <v>5</v>
      </c>
      <c r="D55" s="332" t="s">
        <v>39</v>
      </c>
      <c r="E55" s="436">
        <v>41</v>
      </c>
      <c r="F55" s="471"/>
      <c r="G55" s="471">
        <v>21.95</v>
      </c>
      <c r="H55" s="471">
        <v>39.020000000000003</v>
      </c>
      <c r="I55" s="471">
        <v>39.020000000000003</v>
      </c>
      <c r="J55" s="21">
        <f t="shared" si="7"/>
        <v>4.1703000000000001</v>
      </c>
      <c r="K55" s="470">
        <v>37</v>
      </c>
      <c r="L55" s="477">
        <v>2.7</v>
      </c>
      <c r="M55" s="477">
        <v>32.43</v>
      </c>
      <c r="N55" s="477">
        <v>51.35</v>
      </c>
      <c r="O55" s="477">
        <v>13.51</v>
      </c>
      <c r="P55" s="21">
        <f t="shared" si="13"/>
        <v>3.7564000000000006</v>
      </c>
      <c r="Q55" s="470">
        <v>41</v>
      </c>
      <c r="R55" s="477"/>
      <c r="S55" s="477">
        <v>7.32</v>
      </c>
      <c r="T55" s="477">
        <v>78.05</v>
      </c>
      <c r="U55" s="477">
        <v>14.63</v>
      </c>
      <c r="V55" s="21">
        <f t="shared" si="15"/>
        <v>4.0730999999999993</v>
      </c>
      <c r="W55" s="392"/>
      <c r="X55" s="393"/>
      <c r="Y55" s="394"/>
      <c r="Z55" s="395"/>
      <c r="AA55" s="394"/>
      <c r="AB55" s="395"/>
      <c r="AC55" s="394"/>
      <c r="AD55" s="349"/>
      <c r="AE55" s="358">
        <v>40</v>
      </c>
      <c r="AF55" s="359">
        <v>1</v>
      </c>
      <c r="AG55" s="360">
        <f t="shared" si="25"/>
        <v>2.5</v>
      </c>
      <c r="AH55" s="358">
        <v>21</v>
      </c>
      <c r="AI55" s="361">
        <f t="shared" si="6"/>
        <v>52.5</v>
      </c>
      <c r="AJ55" s="358">
        <v>18</v>
      </c>
      <c r="AK55" s="362">
        <f t="shared" si="17"/>
        <v>45</v>
      </c>
      <c r="AL55" s="344">
        <f t="shared" si="18"/>
        <v>97.5</v>
      </c>
      <c r="AM55" s="604">
        <v>48</v>
      </c>
      <c r="AN55" s="737">
        <v>1</v>
      </c>
      <c r="AO55" s="737">
        <v>26</v>
      </c>
      <c r="AP55" s="737">
        <v>17</v>
      </c>
      <c r="AQ55" s="737">
        <v>4</v>
      </c>
      <c r="AR55" s="109">
        <f t="shared" si="14"/>
        <v>3.5</v>
      </c>
      <c r="AS55" s="767">
        <v>48</v>
      </c>
      <c r="AT55" s="768">
        <v>6</v>
      </c>
      <c r="AU55" s="768">
        <v>24</v>
      </c>
      <c r="AV55" s="768">
        <v>14</v>
      </c>
      <c r="AW55" s="768">
        <v>4</v>
      </c>
      <c r="AX55" s="114">
        <f t="shared" si="11"/>
        <v>3.3333333333333335</v>
      </c>
      <c r="AY55" s="240">
        <v>19</v>
      </c>
      <c r="AZ55" s="240"/>
      <c r="BA55" s="240">
        <v>7</v>
      </c>
      <c r="BB55" s="240">
        <v>12</v>
      </c>
      <c r="BC55" s="240"/>
      <c r="BD55" s="797">
        <f t="shared" si="12"/>
        <v>3.6315789473684212</v>
      </c>
      <c r="BE55" s="575">
        <v>8</v>
      </c>
      <c r="BF55" s="240"/>
      <c r="BG55" s="240">
        <v>5</v>
      </c>
      <c r="BH55" s="240">
        <v>3</v>
      </c>
      <c r="BI55" s="240"/>
      <c r="BJ55" s="240"/>
      <c r="BK55" s="241"/>
      <c r="BL55" s="242">
        <v>38.6</v>
      </c>
      <c r="BM55" s="580">
        <v>27</v>
      </c>
      <c r="BN55" s="270"/>
      <c r="BO55" s="270">
        <v>9</v>
      </c>
      <c r="BP55" s="270">
        <v>17</v>
      </c>
      <c r="BQ55" s="270">
        <v>1</v>
      </c>
      <c r="BR55" s="270"/>
      <c r="BS55" s="270"/>
      <c r="BT55" s="271">
        <v>41.7</v>
      </c>
    </row>
    <row r="56" spans="1:72" s="1" customFormat="1" ht="15" customHeight="1" x14ac:dyDescent="0.25">
      <c r="A56" s="12">
        <v>12</v>
      </c>
      <c r="B56" s="251">
        <v>40390</v>
      </c>
      <c r="C56" s="5" t="s">
        <v>5</v>
      </c>
      <c r="D56" s="332" t="s">
        <v>40</v>
      </c>
      <c r="E56" s="455">
        <v>37</v>
      </c>
      <c r="F56" s="471">
        <v>2.7</v>
      </c>
      <c r="G56" s="471">
        <v>13.51</v>
      </c>
      <c r="H56" s="471">
        <v>59.46</v>
      </c>
      <c r="I56" s="471">
        <v>24.32</v>
      </c>
      <c r="J56" s="21">
        <f t="shared" si="7"/>
        <v>4.0537000000000001</v>
      </c>
      <c r="K56" s="470">
        <v>41</v>
      </c>
      <c r="L56" s="477">
        <v>26.83</v>
      </c>
      <c r="M56" s="477">
        <v>29.27</v>
      </c>
      <c r="N56" s="477">
        <v>39.020000000000003</v>
      </c>
      <c r="O56" s="477">
        <v>4.88</v>
      </c>
      <c r="P56" s="21">
        <f t="shared" si="13"/>
        <v>3.2195</v>
      </c>
      <c r="Q56" s="470">
        <v>37</v>
      </c>
      <c r="R56" s="477">
        <v>5.41</v>
      </c>
      <c r="S56" s="477">
        <v>43.24</v>
      </c>
      <c r="T56" s="477">
        <v>43.24</v>
      </c>
      <c r="U56" s="477">
        <v>8.11</v>
      </c>
      <c r="V56" s="21">
        <f t="shared" si="15"/>
        <v>3.5405000000000002</v>
      </c>
      <c r="W56" s="392">
        <f t="shared" si="20"/>
        <v>50</v>
      </c>
      <c r="X56" s="393">
        <v>39</v>
      </c>
      <c r="Y56" s="394">
        <f t="shared" si="21"/>
        <v>78</v>
      </c>
      <c r="Z56" s="395">
        <v>10</v>
      </c>
      <c r="AA56" s="394">
        <f t="shared" si="22"/>
        <v>20</v>
      </c>
      <c r="AB56" s="395">
        <v>1</v>
      </c>
      <c r="AC56" s="394">
        <f t="shared" si="23"/>
        <v>2</v>
      </c>
      <c r="AD56" s="349">
        <f t="shared" si="24"/>
        <v>22</v>
      </c>
      <c r="AE56" s="358">
        <v>43</v>
      </c>
      <c r="AF56" s="359">
        <v>6</v>
      </c>
      <c r="AG56" s="360">
        <f t="shared" si="25"/>
        <v>13.953488372093023</v>
      </c>
      <c r="AH56" s="358">
        <v>19</v>
      </c>
      <c r="AI56" s="361">
        <f t="shared" si="6"/>
        <v>44.186046511627907</v>
      </c>
      <c r="AJ56" s="358">
        <v>18</v>
      </c>
      <c r="AK56" s="362">
        <f t="shared" si="17"/>
        <v>41.860465116279073</v>
      </c>
      <c r="AL56" s="344">
        <f t="shared" si="18"/>
        <v>86.04651162790698</v>
      </c>
      <c r="AM56" s="604">
        <v>44</v>
      </c>
      <c r="AN56" s="737">
        <v>3</v>
      </c>
      <c r="AO56" s="737">
        <v>25</v>
      </c>
      <c r="AP56" s="737">
        <v>13</v>
      </c>
      <c r="AQ56" s="737">
        <v>3</v>
      </c>
      <c r="AR56" s="109">
        <f t="shared" si="14"/>
        <v>3.6363636363636362</v>
      </c>
      <c r="AS56" s="767">
        <v>42</v>
      </c>
      <c r="AT56" s="768">
        <v>4</v>
      </c>
      <c r="AU56" s="768">
        <v>20</v>
      </c>
      <c r="AV56" s="768">
        <v>9</v>
      </c>
      <c r="AW56" s="768">
        <v>9</v>
      </c>
      <c r="AX56" s="114">
        <f t="shared" si="11"/>
        <v>3.5476190476190474</v>
      </c>
      <c r="AY56" s="240"/>
      <c r="AZ56" s="240"/>
      <c r="BA56" s="240"/>
      <c r="BB56" s="240"/>
      <c r="BC56" s="240"/>
      <c r="BD56" s="797"/>
      <c r="BE56" s="575"/>
      <c r="BF56" s="240"/>
      <c r="BG56" s="240"/>
      <c r="BH56" s="240"/>
      <c r="BI56" s="240"/>
      <c r="BJ56" s="240"/>
      <c r="BK56" s="241"/>
      <c r="BL56" s="242"/>
      <c r="BM56" s="586"/>
      <c r="BN56" s="270"/>
      <c r="BO56" s="270"/>
      <c r="BP56" s="270"/>
      <c r="BQ56" s="270"/>
      <c r="BR56" s="270"/>
      <c r="BS56" s="270"/>
      <c r="BT56" s="271"/>
    </row>
    <row r="57" spans="1:72" s="1" customFormat="1" ht="15" customHeight="1" x14ac:dyDescent="0.25">
      <c r="A57" s="12">
        <v>13</v>
      </c>
      <c r="B57" s="251">
        <v>40720</v>
      </c>
      <c r="C57" s="5" t="s">
        <v>5</v>
      </c>
      <c r="D57" s="332" t="s">
        <v>193</v>
      </c>
      <c r="E57" s="457">
        <v>132</v>
      </c>
      <c r="F57" s="471">
        <v>3.79</v>
      </c>
      <c r="G57" s="471">
        <v>12.88</v>
      </c>
      <c r="H57" s="471">
        <v>46.97</v>
      </c>
      <c r="I57" s="471">
        <v>36.36</v>
      </c>
      <c r="J57" s="21">
        <f t="shared" si="7"/>
        <v>4.1589999999999998</v>
      </c>
      <c r="K57" s="470">
        <v>133</v>
      </c>
      <c r="L57" s="477">
        <v>6.77</v>
      </c>
      <c r="M57" s="477">
        <v>35.340000000000003</v>
      </c>
      <c r="N57" s="477">
        <v>40.6</v>
      </c>
      <c r="O57" s="477">
        <v>17.29</v>
      </c>
      <c r="P57" s="21">
        <f t="shared" si="13"/>
        <v>3.6841000000000004</v>
      </c>
      <c r="Q57" s="470">
        <v>132</v>
      </c>
      <c r="R57" s="477">
        <v>1.52</v>
      </c>
      <c r="S57" s="477">
        <v>16.670000000000002</v>
      </c>
      <c r="T57" s="477">
        <v>59.85</v>
      </c>
      <c r="U57" s="477">
        <v>21.97</v>
      </c>
      <c r="V57" s="21">
        <f t="shared" si="15"/>
        <v>4.0229999999999997</v>
      </c>
      <c r="W57" s="392">
        <f t="shared" si="20"/>
        <v>127</v>
      </c>
      <c r="X57" s="393">
        <v>45</v>
      </c>
      <c r="Y57" s="394">
        <f t="shared" si="21"/>
        <v>35.433070866141733</v>
      </c>
      <c r="Z57" s="395">
        <v>52</v>
      </c>
      <c r="AA57" s="394">
        <f t="shared" si="22"/>
        <v>40.944881889763778</v>
      </c>
      <c r="AB57" s="395">
        <v>30</v>
      </c>
      <c r="AC57" s="394">
        <f t="shared" si="23"/>
        <v>23.622047244094489</v>
      </c>
      <c r="AD57" s="349">
        <f t="shared" si="24"/>
        <v>64.566929133858267</v>
      </c>
      <c r="AE57" s="358">
        <v>125</v>
      </c>
      <c r="AF57" s="359">
        <v>11</v>
      </c>
      <c r="AG57" s="360">
        <f t="shared" si="25"/>
        <v>8.8000000000000007</v>
      </c>
      <c r="AH57" s="358">
        <v>68</v>
      </c>
      <c r="AI57" s="361">
        <f t="shared" si="6"/>
        <v>54.4</v>
      </c>
      <c r="AJ57" s="358">
        <v>46</v>
      </c>
      <c r="AK57" s="362">
        <f t="shared" si="17"/>
        <v>36.799999999999997</v>
      </c>
      <c r="AL57" s="344">
        <f t="shared" si="18"/>
        <v>91.2</v>
      </c>
      <c r="AM57" s="604">
        <v>86</v>
      </c>
      <c r="AN57" s="749">
        <v>10</v>
      </c>
      <c r="AO57" s="749">
        <v>49</v>
      </c>
      <c r="AP57" s="749">
        <v>24</v>
      </c>
      <c r="AQ57" s="749">
        <v>3</v>
      </c>
      <c r="AR57" s="110">
        <f t="shared" si="14"/>
        <v>3.7674418604651163</v>
      </c>
      <c r="AS57" s="767">
        <v>86</v>
      </c>
      <c r="AT57" s="781">
        <v>3</v>
      </c>
      <c r="AU57" s="781">
        <v>39</v>
      </c>
      <c r="AV57" s="781">
        <v>32</v>
      </c>
      <c r="AW57" s="781">
        <v>12</v>
      </c>
      <c r="AX57" s="119">
        <f t="shared" si="11"/>
        <v>3.6162790697674421</v>
      </c>
      <c r="AY57" s="240">
        <v>25</v>
      </c>
      <c r="AZ57" s="240"/>
      <c r="BA57" s="240">
        <v>2</v>
      </c>
      <c r="BB57" s="240">
        <v>13</v>
      </c>
      <c r="BC57" s="240">
        <v>10</v>
      </c>
      <c r="BD57" s="797">
        <f t="shared" si="12"/>
        <v>4.32</v>
      </c>
      <c r="BE57" s="575">
        <v>23</v>
      </c>
      <c r="BF57" s="240"/>
      <c r="BG57" s="240">
        <v>3</v>
      </c>
      <c r="BH57" s="240">
        <v>4</v>
      </c>
      <c r="BI57" s="240">
        <v>8</v>
      </c>
      <c r="BJ57" s="240">
        <v>8</v>
      </c>
      <c r="BK57" s="241"/>
      <c r="BL57" s="552">
        <v>68.8</v>
      </c>
      <c r="BM57" s="550">
        <v>48</v>
      </c>
      <c r="BN57" s="270"/>
      <c r="BO57" s="270">
        <v>5</v>
      </c>
      <c r="BP57" s="270">
        <v>28</v>
      </c>
      <c r="BQ57" s="270">
        <v>7</v>
      </c>
      <c r="BR57" s="270">
        <v>8</v>
      </c>
      <c r="BS57" s="270"/>
      <c r="BT57" s="540">
        <v>61.9</v>
      </c>
    </row>
    <row r="58" spans="1:72" s="1" customFormat="1" ht="15" customHeight="1" x14ac:dyDescent="0.25">
      <c r="A58" s="12">
        <v>14</v>
      </c>
      <c r="B58" s="251">
        <v>40730</v>
      </c>
      <c r="C58" s="5" t="s">
        <v>5</v>
      </c>
      <c r="D58" s="332" t="s">
        <v>42</v>
      </c>
      <c r="E58" s="457">
        <v>47</v>
      </c>
      <c r="F58" s="471">
        <v>8.51</v>
      </c>
      <c r="G58" s="471">
        <v>44.68</v>
      </c>
      <c r="H58" s="471">
        <v>31.91</v>
      </c>
      <c r="I58" s="471">
        <v>14.89</v>
      </c>
      <c r="J58" s="21">
        <f t="shared" si="7"/>
        <v>3.5314999999999999</v>
      </c>
      <c r="K58" s="470">
        <v>51</v>
      </c>
      <c r="L58" s="477">
        <v>21.57</v>
      </c>
      <c r="M58" s="477">
        <v>21.57</v>
      </c>
      <c r="N58" s="477">
        <v>47.06</v>
      </c>
      <c r="O58" s="477">
        <v>9.8000000000000007</v>
      </c>
      <c r="P58" s="21">
        <f t="shared" si="13"/>
        <v>3.4509000000000003</v>
      </c>
      <c r="Q58" s="470">
        <v>47</v>
      </c>
      <c r="R58" s="477">
        <v>6.38</v>
      </c>
      <c r="S58" s="477">
        <v>23.4</v>
      </c>
      <c r="T58" s="477">
        <v>59.57</v>
      </c>
      <c r="U58" s="477">
        <v>10.64</v>
      </c>
      <c r="V58" s="21">
        <f t="shared" si="15"/>
        <v>3.7444000000000002</v>
      </c>
      <c r="W58" s="392">
        <f t="shared" si="20"/>
        <v>46</v>
      </c>
      <c r="X58" s="393">
        <v>14</v>
      </c>
      <c r="Y58" s="394">
        <f t="shared" si="21"/>
        <v>30.434782608695652</v>
      </c>
      <c r="Z58" s="395">
        <v>24</v>
      </c>
      <c r="AA58" s="394">
        <f t="shared" si="22"/>
        <v>52.173913043478258</v>
      </c>
      <c r="AB58" s="395">
        <v>8</v>
      </c>
      <c r="AC58" s="394">
        <f t="shared" si="23"/>
        <v>17.391304347826086</v>
      </c>
      <c r="AD58" s="349">
        <f t="shared" si="24"/>
        <v>69.565217391304344</v>
      </c>
      <c r="AE58" s="358">
        <v>35</v>
      </c>
      <c r="AF58" s="359"/>
      <c r="AG58" s="360"/>
      <c r="AH58" s="358">
        <v>14</v>
      </c>
      <c r="AI58" s="361">
        <f t="shared" si="6"/>
        <v>40</v>
      </c>
      <c r="AJ58" s="358">
        <v>21</v>
      </c>
      <c r="AK58" s="362">
        <f t="shared" si="17"/>
        <v>60</v>
      </c>
      <c r="AL58" s="344">
        <f t="shared" si="18"/>
        <v>100</v>
      </c>
      <c r="AM58" s="732">
        <v>22</v>
      </c>
      <c r="AN58" s="738">
        <v>1</v>
      </c>
      <c r="AO58" s="738">
        <v>15</v>
      </c>
      <c r="AP58" s="741">
        <v>6</v>
      </c>
      <c r="AQ58" s="741"/>
      <c r="AR58" s="719">
        <f t="shared" si="14"/>
        <v>3.7727272727272729</v>
      </c>
      <c r="AS58" s="769">
        <v>23</v>
      </c>
      <c r="AT58" s="738"/>
      <c r="AU58" s="738">
        <v>13</v>
      </c>
      <c r="AV58" s="786">
        <v>6</v>
      </c>
      <c r="AW58" s="786">
        <v>4</v>
      </c>
      <c r="AX58" s="123">
        <f t="shared" si="11"/>
        <v>3.6086956521739131</v>
      </c>
      <c r="AY58" s="240"/>
      <c r="AZ58" s="240"/>
      <c r="BA58" s="240"/>
      <c r="BB58" s="240"/>
      <c r="BC58" s="240"/>
      <c r="BD58" s="797"/>
      <c r="BE58" s="575"/>
      <c r="BF58" s="240"/>
      <c r="BG58" s="240"/>
      <c r="BH58" s="240"/>
      <c r="BI58" s="240"/>
      <c r="BJ58" s="240"/>
      <c r="BK58" s="241"/>
      <c r="BL58" s="242"/>
      <c r="BM58" s="554"/>
      <c r="BN58" s="270"/>
      <c r="BO58" s="270"/>
      <c r="BP58" s="270"/>
      <c r="BQ58" s="270"/>
      <c r="BR58" s="270"/>
      <c r="BS58" s="270"/>
      <c r="BT58" s="563"/>
    </row>
    <row r="59" spans="1:72" s="1" customFormat="1" ht="15" customHeight="1" x14ac:dyDescent="0.25">
      <c r="A59" s="12">
        <v>15</v>
      </c>
      <c r="B59" s="251">
        <v>40820</v>
      </c>
      <c r="C59" s="5" t="s">
        <v>5</v>
      </c>
      <c r="D59" s="332" t="s">
        <v>194</v>
      </c>
      <c r="E59" s="437">
        <v>93</v>
      </c>
      <c r="F59" s="471">
        <v>5.38</v>
      </c>
      <c r="G59" s="471">
        <v>19.350000000000001</v>
      </c>
      <c r="H59" s="471">
        <v>65.59</v>
      </c>
      <c r="I59" s="471">
        <v>9.68</v>
      </c>
      <c r="J59" s="21">
        <f t="shared" si="7"/>
        <v>3.7957000000000001</v>
      </c>
      <c r="K59" s="470">
        <v>90</v>
      </c>
      <c r="L59" s="477">
        <v>15.56</v>
      </c>
      <c r="M59" s="477">
        <v>38.89</v>
      </c>
      <c r="N59" s="477">
        <v>40</v>
      </c>
      <c r="O59" s="477">
        <v>5.56</v>
      </c>
      <c r="P59" s="21">
        <f t="shared" si="13"/>
        <v>3.3558999999999997</v>
      </c>
      <c r="Q59" s="470">
        <v>91</v>
      </c>
      <c r="R59" s="477">
        <v>1.1000000000000001</v>
      </c>
      <c r="S59" s="477">
        <v>10.99</v>
      </c>
      <c r="T59" s="477">
        <v>57.14</v>
      </c>
      <c r="U59" s="477">
        <v>30.77</v>
      </c>
      <c r="V59" s="21">
        <f t="shared" si="15"/>
        <v>4.1758000000000006</v>
      </c>
      <c r="W59" s="392">
        <f t="shared" si="20"/>
        <v>92</v>
      </c>
      <c r="X59" s="393">
        <v>5</v>
      </c>
      <c r="Y59" s="394">
        <f t="shared" si="21"/>
        <v>5.4347826086956523</v>
      </c>
      <c r="Z59" s="395">
        <v>42</v>
      </c>
      <c r="AA59" s="394">
        <f t="shared" si="22"/>
        <v>45.652173913043477</v>
      </c>
      <c r="AB59" s="395">
        <v>45</v>
      </c>
      <c r="AC59" s="394">
        <f t="shared" si="23"/>
        <v>48.913043478260867</v>
      </c>
      <c r="AD59" s="349">
        <f t="shared" si="24"/>
        <v>94.565217391304344</v>
      </c>
      <c r="AE59" s="358">
        <v>83</v>
      </c>
      <c r="AF59" s="359">
        <v>1</v>
      </c>
      <c r="AG59" s="360">
        <f t="shared" si="25"/>
        <v>1.2048192771084338</v>
      </c>
      <c r="AH59" s="358">
        <v>43</v>
      </c>
      <c r="AI59" s="361">
        <f t="shared" si="6"/>
        <v>51.807228915662648</v>
      </c>
      <c r="AJ59" s="358">
        <v>39</v>
      </c>
      <c r="AK59" s="362">
        <f t="shared" si="17"/>
        <v>46.987951807228917</v>
      </c>
      <c r="AL59" s="344">
        <f t="shared" si="18"/>
        <v>98.795180722891573</v>
      </c>
      <c r="AM59" s="604">
        <v>69</v>
      </c>
      <c r="AN59" s="737">
        <v>10</v>
      </c>
      <c r="AO59" s="737">
        <v>43</v>
      </c>
      <c r="AP59" s="737">
        <v>13</v>
      </c>
      <c r="AQ59" s="737">
        <v>3</v>
      </c>
      <c r="AR59" s="109">
        <f t="shared" si="14"/>
        <v>3.8695652173913042</v>
      </c>
      <c r="AS59" s="767">
        <v>69</v>
      </c>
      <c r="AT59" s="768">
        <v>3</v>
      </c>
      <c r="AU59" s="768">
        <v>29</v>
      </c>
      <c r="AV59" s="768">
        <v>19</v>
      </c>
      <c r="AW59" s="768">
        <v>18</v>
      </c>
      <c r="AX59" s="114">
        <f t="shared" si="11"/>
        <v>3.7536231884057969</v>
      </c>
      <c r="AY59" s="240">
        <v>14</v>
      </c>
      <c r="AZ59" s="240"/>
      <c r="BA59" s="240">
        <v>4</v>
      </c>
      <c r="BB59" s="240">
        <v>6</v>
      </c>
      <c r="BC59" s="240">
        <v>4</v>
      </c>
      <c r="BD59" s="797">
        <f t="shared" si="12"/>
        <v>4</v>
      </c>
      <c r="BE59" s="575">
        <v>10</v>
      </c>
      <c r="BF59" s="240"/>
      <c r="BG59" s="240">
        <v>2</v>
      </c>
      <c r="BH59" s="240">
        <v>6</v>
      </c>
      <c r="BI59" s="240">
        <v>2</v>
      </c>
      <c r="BJ59" s="240"/>
      <c r="BK59" s="241"/>
      <c r="BL59" s="552">
        <v>53</v>
      </c>
      <c r="BM59" s="554">
        <v>24</v>
      </c>
      <c r="BN59" s="270"/>
      <c r="BO59" s="270">
        <v>1</v>
      </c>
      <c r="BP59" s="270">
        <v>15</v>
      </c>
      <c r="BQ59" s="270">
        <v>8</v>
      </c>
      <c r="BR59" s="270"/>
      <c r="BS59" s="270"/>
      <c r="BT59" s="540">
        <v>61</v>
      </c>
    </row>
    <row r="60" spans="1:72" s="1" customFormat="1" ht="15" customHeight="1" x14ac:dyDescent="0.25">
      <c r="A60" s="12">
        <v>16</v>
      </c>
      <c r="B60" s="251">
        <v>40840</v>
      </c>
      <c r="C60" s="5" t="s">
        <v>5</v>
      </c>
      <c r="D60" s="332" t="s">
        <v>43</v>
      </c>
      <c r="E60" s="437">
        <v>87</v>
      </c>
      <c r="F60" s="471"/>
      <c r="G60" s="471">
        <v>34.479999999999997</v>
      </c>
      <c r="H60" s="471">
        <v>40.229999999999997</v>
      </c>
      <c r="I60" s="471">
        <v>25.29</v>
      </c>
      <c r="J60" s="21">
        <f t="shared" si="7"/>
        <v>3.9081000000000001</v>
      </c>
      <c r="K60" s="470">
        <v>81</v>
      </c>
      <c r="L60" s="477">
        <v>1.23</v>
      </c>
      <c r="M60" s="477">
        <v>30.86</v>
      </c>
      <c r="N60" s="477">
        <v>48.15</v>
      </c>
      <c r="O60" s="477">
        <v>19.75</v>
      </c>
      <c r="P60" s="21">
        <f t="shared" si="13"/>
        <v>3.8638999999999997</v>
      </c>
      <c r="Q60" s="470">
        <v>83</v>
      </c>
      <c r="R60" s="477"/>
      <c r="S60" s="477">
        <v>40.96</v>
      </c>
      <c r="T60" s="477">
        <v>43.37</v>
      </c>
      <c r="U60" s="477">
        <v>15.66</v>
      </c>
      <c r="V60" s="21">
        <f t="shared" si="15"/>
        <v>3.7466000000000004</v>
      </c>
      <c r="W60" s="392">
        <f t="shared" si="20"/>
        <v>86</v>
      </c>
      <c r="X60" s="393">
        <v>9</v>
      </c>
      <c r="Y60" s="394">
        <f t="shared" si="21"/>
        <v>10.465116279069768</v>
      </c>
      <c r="Z60" s="395">
        <v>43</v>
      </c>
      <c r="AA60" s="394">
        <f t="shared" si="22"/>
        <v>50</v>
      </c>
      <c r="AB60" s="395">
        <v>34</v>
      </c>
      <c r="AC60" s="394">
        <f t="shared" si="23"/>
        <v>39.534883720930232</v>
      </c>
      <c r="AD60" s="349">
        <f t="shared" si="24"/>
        <v>89.534883720930225</v>
      </c>
      <c r="AE60" s="358">
        <v>78</v>
      </c>
      <c r="AF60" s="359"/>
      <c r="AG60" s="360"/>
      <c r="AH60" s="358">
        <v>39</v>
      </c>
      <c r="AI60" s="361">
        <f t="shared" si="6"/>
        <v>50</v>
      </c>
      <c r="AJ60" s="358">
        <v>39</v>
      </c>
      <c r="AK60" s="362">
        <f t="shared" si="17"/>
        <v>50</v>
      </c>
      <c r="AL60" s="344">
        <f t="shared" si="18"/>
        <v>100</v>
      </c>
      <c r="AM60" s="732">
        <v>79</v>
      </c>
      <c r="AN60" s="738">
        <v>1</v>
      </c>
      <c r="AO60" s="738">
        <v>49</v>
      </c>
      <c r="AP60" s="741">
        <v>23</v>
      </c>
      <c r="AQ60" s="741">
        <v>6</v>
      </c>
      <c r="AR60" s="719">
        <f t="shared" si="14"/>
        <v>3.5696202531645569</v>
      </c>
      <c r="AS60" s="769">
        <v>79</v>
      </c>
      <c r="AT60" s="738">
        <v>8</v>
      </c>
      <c r="AU60" s="738">
        <v>41</v>
      </c>
      <c r="AV60" s="738">
        <v>25</v>
      </c>
      <c r="AW60" s="786">
        <v>5</v>
      </c>
      <c r="AX60" s="123">
        <f t="shared" si="11"/>
        <v>3.3417721518987342</v>
      </c>
      <c r="AY60" s="253">
        <v>12</v>
      </c>
      <c r="AZ60" s="253"/>
      <c r="BA60" s="253">
        <v>2</v>
      </c>
      <c r="BB60" s="253">
        <v>6</v>
      </c>
      <c r="BC60" s="253">
        <v>4</v>
      </c>
      <c r="BD60" s="797">
        <f t="shared" si="12"/>
        <v>4.166666666666667</v>
      </c>
      <c r="BE60" s="575">
        <v>8</v>
      </c>
      <c r="BF60" s="240"/>
      <c r="BG60" s="240"/>
      <c r="BH60" s="240">
        <v>7</v>
      </c>
      <c r="BI60" s="240">
        <v>1</v>
      </c>
      <c r="BJ60" s="240"/>
      <c r="BK60" s="241"/>
      <c r="BL60" s="552">
        <v>55</v>
      </c>
      <c r="BM60" s="554">
        <v>20</v>
      </c>
      <c r="BN60" s="270"/>
      <c r="BO60" s="270">
        <v>2</v>
      </c>
      <c r="BP60" s="270">
        <v>17</v>
      </c>
      <c r="BQ60" s="270">
        <v>1</v>
      </c>
      <c r="BR60" s="270"/>
      <c r="BS60" s="270"/>
      <c r="BT60" s="563">
        <v>51.9</v>
      </c>
    </row>
    <row r="61" spans="1:72" s="1" customFormat="1" ht="15" customHeight="1" x14ac:dyDescent="0.25">
      <c r="A61" s="12">
        <v>17</v>
      </c>
      <c r="B61" s="251">
        <v>40950</v>
      </c>
      <c r="C61" s="5" t="s">
        <v>5</v>
      </c>
      <c r="D61" s="332" t="s">
        <v>44</v>
      </c>
      <c r="E61" s="437">
        <v>115</v>
      </c>
      <c r="F61" s="471">
        <v>1.74</v>
      </c>
      <c r="G61" s="471">
        <v>23.48</v>
      </c>
      <c r="H61" s="471">
        <v>34.78</v>
      </c>
      <c r="I61" s="471">
        <v>40</v>
      </c>
      <c r="J61" s="21">
        <f t="shared" si="7"/>
        <v>4.1303999999999998</v>
      </c>
      <c r="K61" s="470">
        <v>116</v>
      </c>
      <c r="L61" s="477">
        <v>5.17</v>
      </c>
      <c r="M61" s="477">
        <v>37.07</v>
      </c>
      <c r="N61" s="477">
        <v>43.97</v>
      </c>
      <c r="O61" s="477">
        <v>13.79</v>
      </c>
      <c r="P61" s="21">
        <f t="shared" si="13"/>
        <v>3.6638000000000002</v>
      </c>
      <c r="Q61" s="470">
        <v>114</v>
      </c>
      <c r="R61" s="477">
        <v>0.88</v>
      </c>
      <c r="S61" s="477">
        <v>28.95</v>
      </c>
      <c r="T61" s="477">
        <v>56.14</v>
      </c>
      <c r="U61" s="477">
        <v>14.04</v>
      </c>
      <c r="V61" s="21">
        <f t="shared" si="15"/>
        <v>3.8336999999999999</v>
      </c>
      <c r="W61" s="392">
        <f t="shared" si="20"/>
        <v>115</v>
      </c>
      <c r="X61" s="393">
        <v>6</v>
      </c>
      <c r="Y61" s="394">
        <f t="shared" si="21"/>
        <v>5.2173913043478262</v>
      </c>
      <c r="Z61" s="395">
        <v>73</v>
      </c>
      <c r="AA61" s="394">
        <f t="shared" si="22"/>
        <v>63.478260869565219</v>
      </c>
      <c r="AB61" s="395">
        <v>36</v>
      </c>
      <c r="AC61" s="394">
        <f t="shared" si="23"/>
        <v>31.304347826086957</v>
      </c>
      <c r="AD61" s="349">
        <f t="shared" si="24"/>
        <v>94.782608695652172</v>
      </c>
      <c r="AE61" s="358">
        <v>107</v>
      </c>
      <c r="AF61" s="359"/>
      <c r="AG61" s="360"/>
      <c r="AH61" s="358">
        <v>32</v>
      </c>
      <c r="AI61" s="361">
        <f t="shared" si="6"/>
        <v>29.906542056074766</v>
      </c>
      <c r="AJ61" s="358">
        <v>75</v>
      </c>
      <c r="AK61" s="362">
        <f t="shared" si="17"/>
        <v>70.09345794392523</v>
      </c>
      <c r="AL61" s="344">
        <f t="shared" si="18"/>
        <v>100</v>
      </c>
      <c r="AM61" s="733">
        <v>73</v>
      </c>
      <c r="AN61" s="740">
        <v>1</v>
      </c>
      <c r="AO61" s="740">
        <v>52</v>
      </c>
      <c r="AP61" s="740">
        <v>17</v>
      </c>
      <c r="AQ61" s="753">
        <v>3</v>
      </c>
      <c r="AR61" s="719">
        <f t="shared" si="14"/>
        <v>3.6986301369863015</v>
      </c>
      <c r="AS61" s="790">
        <v>73</v>
      </c>
      <c r="AT61" s="740">
        <v>1</v>
      </c>
      <c r="AU61" s="740">
        <v>35</v>
      </c>
      <c r="AV61" s="740">
        <v>24</v>
      </c>
      <c r="AW61" s="740">
        <v>13</v>
      </c>
      <c r="AX61" s="123">
        <f t="shared" si="11"/>
        <v>3.6712328767123288</v>
      </c>
      <c r="AY61" s="240">
        <v>9</v>
      </c>
      <c r="AZ61" s="240"/>
      <c r="BA61" s="240">
        <v>5</v>
      </c>
      <c r="BB61" s="240">
        <v>3</v>
      </c>
      <c r="BC61" s="240">
        <v>1</v>
      </c>
      <c r="BD61" s="797">
        <f t="shared" si="12"/>
        <v>3.5555555555555554</v>
      </c>
      <c r="BE61" s="575">
        <v>11</v>
      </c>
      <c r="BF61" s="240"/>
      <c r="BG61" s="240">
        <v>7</v>
      </c>
      <c r="BH61" s="240">
        <v>3</v>
      </c>
      <c r="BI61" s="240">
        <v>1</v>
      </c>
      <c r="BJ61" s="240"/>
      <c r="BK61" s="241"/>
      <c r="BL61" s="543">
        <v>48.1</v>
      </c>
      <c r="BM61" s="554">
        <v>20</v>
      </c>
      <c r="BN61" s="270"/>
      <c r="BO61" s="270">
        <v>3</v>
      </c>
      <c r="BP61" s="270">
        <v>14</v>
      </c>
      <c r="BQ61" s="270">
        <v>3</v>
      </c>
      <c r="BR61" s="270"/>
      <c r="BS61" s="270"/>
      <c r="BT61" s="563">
        <v>53.75</v>
      </c>
    </row>
    <row r="62" spans="1:72" s="1" customFormat="1" ht="15" customHeight="1" x14ac:dyDescent="0.25">
      <c r="A62" s="12">
        <v>18</v>
      </c>
      <c r="B62" s="251">
        <v>40990</v>
      </c>
      <c r="C62" s="5" t="s">
        <v>5</v>
      </c>
      <c r="D62" s="332" t="s">
        <v>45</v>
      </c>
      <c r="E62" s="437">
        <v>127</v>
      </c>
      <c r="F62" s="471"/>
      <c r="G62" s="471">
        <v>5.51</v>
      </c>
      <c r="H62" s="471">
        <v>37.01</v>
      </c>
      <c r="I62" s="471">
        <v>57.48</v>
      </c>
      <c r="J62" s="21">
        <f t="shared" si="7"/>
        <v>4.5196999999999994</v>
      </c>
      <c r="K62" s="494">
        <v>123</v>
      </c>
      <c r="L62" s="477"/>
      <c r="M62" s="477">
        <v>25.2</v>
      </c>
      <c r="N62" s="477">
        <v>56.1</v>
      </c>
      <c r="O62" s="495">
        <v>18.7</v>
      </c>
      <c r="P62" s="21">
        <f t="shared" si="13"/>
        <v>3.9350000000000001</v>
      </c>
      <c r="Q62" s="470">
        <v>127</v>
      </c>
      <c r="R62" s="477"/>
      <c r="S62" s="477">
        <v>3.94</v>
      </c>
      <c r="T62" s="477">
        <v>56.69</v>
      </c>
      <c r="U62" s="477">
        <v>39.369999999999997</v>
      </c>
      <c r="V62" s="21">
        <f t="shared" si="15"/>
        <v>4.3542999999999994</v>
      </c>
      <c r="W62" s="392">
        <f t="shared" si="20"/>
        <v>124</v>
      </c>
      <c r="X62" s="393">
        <v>14</v>
      </c>
      <c r="Y62" s="394">
        <f t="shared" si="21"/>
        <v>11.290322580645162</v>
      </c>
      <c r="Z62" s="395">
        <v>66</v>
      </c>
      <c r="AA62" s="394">
        <f t="shared" si="22"/>
        <v>53.225806451612904</v>
      </c>
      <c r="AB62" s="395">
        <v>44</v>
      </c>
      <c r="AC62" s="394">
        <f t="shared" si="23"/>
        <v>35.483870967741936</v>
      </c>
      <c r="AD62" s="349">
        <f t="shared" si="24"/>
        <v>88.709677419354847</v>
      </c>
      <c r="AE62" s="358">
        <v>102</v>
      </c>
      <c r="AF62" s="359">
        <v>3</v>
      </c>
      <c r="AG62" s="360">
        <f t="shared" si="25"/>
        <v>2.9411764705882355</v>
      </c>
      <c r="AH62" s="358">
        <v>36</v>
      </c>
      <c r="AI62" s="361">
        <f t="shared" si="6"/>
        <v>35.294117647058826</v>
      </c>
      <c r="AJ62" s="358">
        <v>63</v>
      </c>
      <c r="AK62" s="362">
        <f t="shared" si="17"/>
        <v>61.764705882352942</v>
      </c>
      <c r="AL62" s="344">
        <f t="shared" si="18"/>
        <v>97.058823529411768</v>
      </c>
      <c r="AM62" s="733">
        <v>103</v>
      </c>
      <c r="AN62" s="740">
        <v>10</v>
      </c>
      <c r="AO62" s="740">
        <v>78</v>
      </c>
      <c r="AP62" s="740">
        <v>14</v>
      </c>
      <c r="AQ62" s="740">
        <v>1</v>
      </c>
      <c r="AR62" s="719">
        <f t="shared" si="14"/>
        <v>3.941747572815534</v>
      </c>
      <c r="AS62" s="790">
        <v>103</v>
      </c>
      <c r="AT62" s="740">
        <v>1</v>
      </c>
      <c r="AU62" s="740">
        <v>38</v>
      </c>
      <c r="AV62" s="740">
        <v>32</v>
      </c>
      <c r="AW62" s="740">
        <v>32</v>
      </c>
      <c r="AX62" s="544">
        <f t="shared" si="11"/>
        <v>3.9223300970873787</v>
      </c>
      <c r="AY62" s="247">
        <v>18</v>
      </c>
      <c r="AZ62" s="247"/>
      <c r="BA62" s="247">
        <v>2</v>
      </c>
      <c r="BB62" s="247">
        <v>12</v>
      </c>
      <c r="BC62" s="247">
        <v>4</v>
      </c>
      <c r="BD62" s="800">
        <f t="shared" si="12"/>
        <v>4.1111111111111107</v>
      </c>
      <c r="BE62" s="575">
        <v>32</v>
      </c>
      <c r="BF62" s="240"/>
      <c r="BG62" s="240">
        <v>4</v>
      </c>
      <c r="BH62" s="240">
        <v>17</v>
      </c>
      <c r="BI62" s="240">
        <v>9</v>
      </c>
      <c r="BJ62" s="240">
        <v>2</v>
      </c>
      <c r="BK62" s="241"/>
      <c r="BL62" s="552">
        <v>57.6</v>
      </c>
      <c r="BM62" s="554">
        <v>48</v>
      </c>
      <c r="BN62" s="275"/>
      <c r="BO62" s="275">
        <v>1</v>
      </c>
      <c r="BP62" s="275">
        <v>31</v>
      </c>
      <c r="BQ62" s="275">
        <v>8</v>
      </c>
      <c r="BR62" s="275">
        <v>8</v>
      </c>
      <c r="BS62" s="275"/>
      <c r="BT62" s="540">
        <v>65.900000000000006</v>
      </c>
    </row>
    <row r="63" spans="1:72" s="1" customFormat="1" ht="15" customHeight="1" x14ac:dyDescent="0.25">
      <c r="A63" s="230">
        <v>19</v>
      </c>
      <c r="B63" s="626">
        <v>40133</v>
      </c>
      <c r="C63" s="7" t="s">
        <v>5</v>
      </c>
      <c r="D63" s="334" t="s">
        <v>36</v>
      </c>
      <c r="E63" s="628">
        <v>92</v>
      </c>
      <c r="F63" s="629">
        <v>3.26</v>
      </c>
      <c r="G63" s="629">
        <v>18.48</v>
      </c>
      <c r="H63" s="629">
        <v>55.43</v>
      </c>
      <c r="I63" s="630">
        <v>22.83</v>
      </c>
      <c r="J63" s="24">
        <f t="shared" si="7"/>
        <v>3.9782999999999999</v>
      </c>
      <c r="K63" s="631">
        <v>97</v>
      </c>
      <c r="L63" s="632">
        <v>8.25</v>
      </c>
      <c r="M63" s="632">
        <v>24.74</v>
      </c>
      <c r="N63" s="632">
        <v>46.39</v>
      </c>
      <c r="O63" s="633">
        <v>20.62</v>
      </c>
      <c r="P63" s="24">
        <f t="shared" si="13"/>
        <v>3.7938000000000001</v>
      </c>
      <c r="Q63" s="634">
        <v>93</v>
      </c>
      <c r="R63" s="632">
        <v>1.08</v>
      </c>
      <c r="S63" s="632">
        <v>12.9</v>
      </c>
      <c r="T63" s="632">
        <v>59.14</v>
      </c>
      <c r="U63" s="635">
        <v>26.88</v>
      </c>
      <c r="V63" s="24">
        <f t="shared" si="15"/>
        <v>4.1182000000000007</v>
      </c>
      <c r="W63" s="396">
        <f t="shared" si="20"/>
        <v>97</v>
      </c>
      <c r="X63" s="397">
        <v>26</v>
      </c>
      <c r="Y63" s="399">
        <f t="shared" si="21"/>
        <v>26.804123711340207</v>
      </c>
      <c r="Z63" s="398">
        <v>52</v>
      </c>
      <c r="AA63" s="399">
        <f t="shared" si="22"/>
        <v>53.608247422680414</v>
      </c>
      <c r="AB63" s="398">
        <v>19</v>
      </c>
      <c r="AC63" s="399">
        <f t="shared" si="23"/>
        <v>19.587628865979383</v>
      </c>
      <c r="AD63" s="350">
        <f t="shared" si="24"/>
        <v>73.195876288659804</v>
      </c>
      <c r="AE63" s="375">
        <v>85</v>
      </c>
      <c r="AF63" s="376">
        <v>7</v>
      </c>
      <c r="AG63" s="377">
        <f t="shared" si="25"/>
        <v>8.235294117647058</v>
      </c>
      <c r="AH63" s="375">
        <v>45</v>
      </c>
      <c r="AI63" s="380">
        <f t="shared" si="6"/>
        <v>52.941176470588232</v>
      </c>
      <c r="AJ63" s="375">
        <v>33</v>
      </c>
      <c r="AK63" s="378">
        <f t="shared" si="17"/>
        <v>38.823529411764703</v>
      </c>
      <c r="AL63" s="344">
        <f t="shared" si="18"/>
        <v>91.764705882352942</v>
      </c>
      <c r="AM63" s="761">
        <v>65</v>
      </c>
      <c r="AN63" s="755">
        <v>17</v>
      </c>
      <c r="AO63" s="755">
        <v>35</v>
      </c>
      <c r="AP63" s="755">
        <v>11</v>
      </c>
      <c r="AQ63" s="755">
        <v>2</v>
      </c>
      <c r="AR63" s="719">
        <f t="shared" si="14"/>
        <v>4.0307692307692307</v>
      </c>
      <c r="AS63" s="791">
        <v>65</v>
      </c>
      <c r="AT63" s="755">
        <v>1</v>
      </c>
      <c r="AU63" s="755">
        <v>28</v>
      </c>
      <c r="AV63" s="755">
        <v>19</v>
      </c>
      <c r="AW63" s="755">
        <v>17</v>
      </c>
      <c r="AX63" s="123">
        <f t="shared" si="11"/>
        <v>3.8</v>
      </c>
      <c r="AY63" s="240">
        <v>33</v>
      </c>
      <c r="AZ63" s="240"/>
      <c r="BA63" s="240">
        <v>4</v>
      </c>
      <c r="BB63" s="240">
        <v>20</v>
      </c>
      <c r="BC63" s="240">
        <v>9</v>
      </c>
      <c r="BD63" s="797">
        <f t="shared" si="12"/>
        <v>4.1515151515151514</v>
      </c>
      <c r="BE63" s="575">
        <v>25</v>
      </c>
      <c r="BF63" s="240"/>
      <c r="BG63" s="240">
        <v>2</v>
      </c>
      <c r="BH63" s="240">
        <v>9</v>
      </c>
      <c r="BI63" s="240">
        <v>10</v>
      </c>
      <c r="BJ63" s="240">
        <v>4</v>
      </c>
      <c r="BK63" s="241"/>
      <c r="BL63" s="552">
        <v>63.12</v>
      </c>
      <c r="BM63" s="554">
        <v>58</v>
      </c>
      <c r="BN63" s="270">
        <v>1</v>
      </c>
      <c r="BO63" s="270">
        <v>5</v>
      </c>
      <c r="BP63" s="270">
        <v>44</v>
      </c>
      <c r="BQ63" s="270">
        <v>6</v>
      </c>
      <c r="BR63" s="270">
        <v>2</v>
      </c>
      <c r="BS63" s="270"/>
      <c r="BT63" s="540">
        <v>54.63</v>
      </c>
    </row>
    <row r="64" spans="1:72" s="1" customFormat="1" ht="15" customHeight="1" thickBot="1" x14ac:dyDescent="0.3">
      <c r="A64" s="230">
        <v>20</v>
      </c>
      <c r="B64" s="626">
        <v>41400</v>
      </c>
      <c r="C64" s="7" t="s">
        <v>5</v>
      </c>
      <c r="D64" s="334" t="s">
        <v>189</v>
      </c>
      <c r="E64" s="444">
        <v>208</v>
      </c>
      <c r="F64" s="473">
        <v>3.37</v>
      </c>
      <c r="G64" s="473">
        <v>20.67</v>
      </c>
      <c r="H64" s="473">
        <v>48.56</v>
      </c>
      <c r="I64" s="474">
        <v>27.4</v>
      </c>
      <c r="J64" s="24">
        <f>(2*F64+3*G64+4*H64+5*I64)/100</f>
        <v>3.9999000000000002</v>
      </c>
      <c r="K64" s="493">
        <v>205</v>
      </c>
      <c r="L64" s="496">
        <v>10.24</v>
      </c>
      <c r="M64" s="496">
        <v>27.32</v>
      </c>
      <c r="N64" s="496">
        <v>50.24</v>
      </c>
      <c r="O64" s="497">
        <v>12.2</v>
      </c>
      <c r="P64" s="24">
        <f>(2*L64+3*M64+4*N64+5*O64)/100</f>
        <v>3.6440000000000001</v>
      </c>
      <c r="Q64" s="493">
        <v>207</v>
      </c>
      <c r="R64" s="496">
        <v>0.97</v>
      </c>
      <c r="S64" s="496">
        <v>14.01</v>
      </c>
      <c r="T64" s="496">
        <v>52.66</v>
      </c>
      <c r="U64" s="497">
        <v>32.369999999999997</v>
      </c>
      <c r="V64" s="24">
        <f>(2*R64+3*S64+4*T64+5*U64)/100</f>
        <v>4.1646000000000001</v>
      </c>
      <c r="W64" s="400">
        <f t="shared" si="20"/>
        <v>206</v>
      </c>
      <c r="X64" s="401">
        <v>73</v>
      </c>
      <c r="Y64" s="402">
        <f t="shared" si="21"/>
        <v>35.436893203883493</v>
      </c>
      <c r="Z64" s="403">
        <v>94</v>
      </c>
      <c r="AA64" s="402">
        <f t="shared" si="22"/>
        <v>45.631067961165051</v>
      </c>
      <c r="AB64" s="403">
        <v>39</v>
      </c>
      <c r="AC64" s="402">
        <f t="shared" si="23"/>
        <v>18.932038834951456</v>
      </c>
      <c r="AD64" s="351">
        <f t="shared" si="24"/>
        <v>64.5631067961165</v>
      </c>
      <c r="AE64" s="367">
        <v>182</v>
      </c>
      <c r="AF64" s="365">
        <v>23</v>
      </c>
      <c r="AG64" s="366">
        <f t="shared" si="25"/>
        <v>12.637362637362637</v>
      </c>
      <c r="AH64" s="367">
        <v>92</v>
      </c>
      <c r="AI64" s="368">
        <f t="shared" si="6"/>
        <v>50.549450549450547</v>
      </c>
      <c r="AJ64" s="367">
        <v>67</v>
      </c>
      <c r="AK64" s="369">
        <f t="shared" si="17"/>
        <v>36.81318681318681</v>
      </c>
      <c r="AL64" s="249">
        <f t="shared" si="18"/>
        <v>87.362637362637358</v>
      </c>
      <c r="AM64" s="734">
        <v>82</v>
      </c>
      <c r="AN64" s="743">
        <v>7</v>
      </c>
      <c r="AO64" s="743">
        <v>50</v>
      </c>
      <c r="AP64" s="743">
        <v>23</v>
      </c>
      <c r="AQ64" s="743">
        <v>2</v>
      </c>
      <c r="AR64" s="728">
        <f t="shared" si="14"/>
        <v>3.7560975609756095</v>
      </c>
      <c r="AS64" s="771">
        <v>81</v>
      </c>
      <c r="AT64" s="772">
        <v>3</v>
      </c>
      <c r="AU64" s="772">
        <v>46</v>
      </c>
      <c r="AV64" s="772">
        <v>24</v>
      </c>
      <c r="AW64" s="772">
        <v>8</v>
      </c>
      <c r="AX64" s="721">
        <f t="shared" si="11"/>
        <v>3.4567901234567899</v>
      </c>
      <c r="AY64" s="711">
        <v>17</v>
      </c>
      <c r="AZ64" s="711">
        <v>2</v>
      </c>
      <c r="BA64" s="711">
        <v>7</v>
      </c>
      <c r="BB64" s="711">
        <v>7</v>
      </c>
      <c r="BC64" s="711">
        <v>1</v>
      </c>
      <c r="BD64" s="802">
        <f t="shared" si="12"/>
        <v>3.4117647058823528</v>
      </c>
      <c r="BE64" s="712">
        <v>13</v>
      </c>
      <c r="BF64" s="711"/>
      <c r="BG64" s="711">
        <v>6</v>
      </c>
      <c r="BH64" s="711">
        <v>4</v>
      </c>
      <c r="BI64" s="711">
        <v>3</v>
      </c>
      <c r="BJ64" s="711"/>
      <c r="BK64" s="713"/>
      <c r="BL64" s="714">
        <v>41</v>
      </c>
      <c r="BM64" s="715">
        <v>30</v>
      </c>
      <c r="BN64" s="716"/>
      <c r="BO64" s="716">
        <v>7</v>
      </c>
      <c r="BP64" s="716">
        <v>18</v>
      </c>
      <c r="BQ64" s="716">
        <v>3</v>
      </c>
      <c r="BR64" s="716">
        <v>2</v>
      </c>
      <c r="BS64" s="716"/>
      <c r="BT64" s="717">
        <v>52</v>
      </c>
    </row>
    <row r="65" spans="1:73" s="1" customFormat="1" ht="15" customHeight="1" x14ac:dyDescent="0.25">
      <c r="A65" s="10">
        <v>1</v>
      </c>
      <c r="B65" s="231">
        <v>50040</v>
      </c>
      <c r="C65" s="11" t="s">
        <v>6</v>
      </c>
      <c r="D65" s="330" t="s">
        <v>46</v>
      </c>
      <c r="E65" s="426">
        <v>128</v>
      </c>
      <c r="F65" s="475"/>
      <c r="G65" s="475">
        <v>17.97</v>
      </c>
      <c r="H65" s="475">
        <v>56.25</v>
      </c>
      <c r="I65" s="475">
        <v>25.78</v>
      </c>
      <c r="J65" s="20">
        <f t="shared" si="7"/>
        <v>4.0780999999999992</v>
      </c>
      <c r="K65" s="480">
        <v>122</v>
      </c>
      <c r="L65" s="481"/>
      <c r="M65" s="481">
        <v>24.59</v>
      </c>
      <c r="N65" s="481">
        <v>45.9</v>
      </c>
      <c r="O65" s="481">
        <v>29.51</v>
      </c>
      <c r="P65" s="20">
        <f t="shared" si="13"/>
        <v>4.0491999999999999</v>
      </c>
      <c r="Q65" s="480">
        <v>124</v>
      </c>
      <c r="R65" s="481"/>
      <c r="S65" s="481">
        <v>11.29</v>
      </c>
      <c r="T65" s="481">
        <v>49.19</v>
      </c>
      <c r="U65" s="481">
        <v>39.520000000000003</v>
      </c>
      <c r="V65" s="20">
        <f t="shared" si="15"/>
        <v>4.2823000000000002</v>
      </c>
      <c r="W65" s="388">
        <f t="shared" si="20"/>
        <v>128</v>
      </c>
      <c r="X65" s="389">
        <v>3</v>
      </c>
      <c r="Y65" s="390">
        <f t="shared" si="21"/>
        <v>2.34375</v>
      </c>
      <c r="Z65" s="391">
        <v>59</v>
      </c>
      <c r="AA65" s="390">
        <f t="shared" si="22"/>
        <v>46.09375</v>
      </c>
      <c r="AB65" s="391">
        <v>66</v>
      </c>
      <c r="AC65" s="390">
        <f t="shared" si="23"/>
        <v>51.5625</v>
      </c>
      <c r="AD65" s="348">
        <f t="shared" si="24"/>
        <v>97.65625</v>
      </c>
      <c r="AE65" s="353">
        <v>126</v>
      </c>
      <c r="AF65" s="354"/>
      <c r="AG65" s="379"/>
      <c r="AH65" s="353">
        <v>51</v>
      </c>
      <c r="AI65" s="356">
        <f t="shared" si="6"/>
        <v>40.476190476190474</v>
      </c>
      <c r="AJ65" s="353">
        <v>75</v>
      </c>
      <c r="AK65" s="357">
        <f t="shared" si="17"/>
        <v>59.523809523809526</v>
      </c>
      <c r="AL65" s="343">
        <f>(AH65+AJ65)*100/AE65</f>
        <v>100</v>
      </c>
      <c r="AM65" s="759">
        <v>98</v>
      </c>
      <c r="AN65" s="740">
        <v>12</v>
      </c>
      <c r="AO65" s="740">
        <v>64</v>
      </c>
      <c r="AP65" s="740">
        <v>22</v>
      </c>
      <c r="AQ65" s="740"/>
      <c r="AR65" s="729">
        <f t="shared" si="14"/>
        <v>3.8979591836734695</v>
      </c>
      <c r="AS65" s="789">
        <v>98</v>
      </c>
      <c r="AT65" s="754"/>
      <c r="AU65" s="754">
        <v>19</v>
      </c>
      <c r="AV65" s="754">
        <v>42</v>
      </c>
      <c r="AW65" s="754">
        <v>37</v>
      </c>
      <c r="AX65" s="723">
        <f t="shared" si="11"/>
        <v>4.1836734693877551</v>
      </c>
      <c r="AY65" s="239">
        <v>27</v>
      </c>
      <c r="AZ65" s="239"/>
      <c r="BA65" s="239">
        <v>10</v>
      </c>
      <c r="BB65" s="239">
        <v>12</v>
      </c>
      <c r="BC65" s="239">
        <v>5</v>
      </c>
      <c r="BD65" s="801">
        <f t="shared" si="12"/>
        <v>3.8148148148148149</v>
      </c>
      <c r="BE65" s="571">
        <v>13</v>
      </c>
      <c r="BF65" s="572"/>
      <c r="BG65" s="572">
        <v>1</v>
      </c>
      <c r="BH65" s="678">
        <v>8</v>
      </c>
      <c r="BI65" s="572">
        <v>2</v>
      </c>
      <c r="BJ65" s="572">
        <v>2</v>
      </c>
      <c r="BK65" s="573"/>
      <c r="BL65" s="558">
        <v>59</v>
      </c>
      <c r="BM65" s="584">
        <v>40</v>
      </c>
      <c r="BN65" s="582"/>
      <c r="BO65" s="582">
        <v>2</v>
      </c>
      <c r="BP65" s="582">
        <v>25</v>
      </c>
      <c r="BQ65" s="582">
        <v>7</v>
      </c>
      <c r="BR65" s="582">
        <v>6</v>
      </c>
      <c r="BS65" s="582"/>
      <c r="BT65" s="568">
        <v>62</v>
      </c>
    </row>
    <row r="66" spans="1:73" s="1" customFormat="1" ht="15" customHeight="1" x14ac:dyDescent="0.25">
      <c r="A66" s="12">
        <v>2</v>
      </c>
      <c r="B66" s="47">
        <v>50003</v>
      </c>
      <c r="C66" s="5" t="s">
        <v>6</v>
      </c>
      <c r="D66" s="332" t="s">
        <v>63</v>
      </c>
      <c r="E66" s="459">
        <v>128</v>
      </c>
      <c r="F66" s="471">
        <v>0.78</v>
      </c>
      <c r="G66" s="471">
        <v>7.81</v>
      </c>
      <c r="H66" s="471">
        <v>44.53</v>
      </c>
      <c r="I66" s="471">
        <v>46.88</v>
      </c>
      <c r="J66" s="21">
        <f>(2*F66+3*G66+4*H66+5*I66)/100</f>
        <v>4.3750999999999998</v>
      </c>
      <c r="K66" s="470">
        <v>125</v>
      </c>
      <c r="L66" s="477"/>
      <c r="M66" s="477">
        <v>10.4</v>
      </c>
      <c r="N66" s="477">
        <v>56</v>
      </c>
      <c r="O66" s="477">
        <v>33.6</v>
      </c>
      <c r="P66" s="21">
        <f>(2*L66+3*M66+4*N66+5*O66)/100</f>
        <v>4.2320000000000002</v>
      </c>
      <c r="Q66" s="470">
        <v>128</v>
      </c>
      <c r="R66" s="477"/>
      <c r="S66" s="477">
        <v>0.78</v>
      </c>
      <c r="T66" s="477">
        <v>36.72</v>
      </c>
      <c r="U66" s="477">
        <v>62.5</v>
      </c>
      <c r="V66" s="21">
        <f>(2*R66+3*S66+4*T66+5*U66)/100</f>
        <v>4.6172000000000004</v>
      </c>
      <c r="W66" s="392">
        <f t="shared" si="20"/>
        <v>119</v>
      </c>
      <c r="X66" s="393">
        <v>23</v>
      </c>
      <c r="Y66" s="394">
        <f t="shared" si="21"/>
        <v>19.327731092436974</v>
      </c>
      <c r="Z66" s="395">
        <v>58</v>
      </c>
      <c r="AA66" s="394">
        <f t="shared" si="22"/>
        <v>48.739495798319325</v>
      </c>
      <c r="AB66" s="395">
        <v>38</v>
      </c>
      <c r="AC66" s="394">
        <f t="shared" si="23"/>
        <v>31.932773109243698</v>
      </c>
      <c r="AD66" s="349">
        <f t="shared" si="24"/>
        <v>80.672268907563023</v>
      </c>
      <c r="AE66" s="358">
        <v>116</v>
      </c>
      <c r="AF66" s="359">
        <v>1</v>
      </c>
      <c r="AG66" s="360">
        <f t="shared" ref="AG66:AG77" si="26">AF66*100/AE66</f>
        <v>0.86206896551724133</v>
      </c>
      <c r="AH66" s="358">
        <v>46</v>
      </c>
      <c r="AI66" s="361">
        <f t="shared" si="6"/>
        <v>39.655172413793103</v>
      </c>
      <c r="AJ66" s="358">
        <v>69</v>
      </c>
      <c r="AK66" s="362">
        <f t="shared" si="17"/>
        <v>59.482758620689658</v>
      </c>
      <c r="AL66" s="344">
        <f t="shared" ref="AL66:AL112" si="27">(AH66+AJ66)*100/AE66</f>
        <v>99.137931034482762</v>
      </c>
      <c r="AM66" s="759">
        <v>103</v>
      </c>
      <c r="AN66" s="740">
        <v>10</v>
      </c>
      <c r="AO66" s="740">
        <v>68</v>
      </c>
      <c r="AP66" s="740">
        <v>24</v>
      </c>
      <c r="AQ66" s="753">
        <v>1</v>
      </c>
      <c r="AR66" s="719">
        <f t="shared" si="14"/>
        <v>3.8446601941747574</v>
      </c>
      <c r="AS66" s="787">
        <v>103</v>
      </c>
      <c r="AT66" s="740">
        <v>2</v>
      </c>
      <c r="AU66" s="740">
        <v>23</v>
      </c>
      <c r="AV66" s="740">
        <v>45</v>
      </c>
      <c r="AW66" s="740">
        <v>33</v>
      </c>
      <c r="AX66" s="123">
        <f t="shared" si="11"/>
        <v>4.058252427184466</v>
      </c>
      <c r="AY66" s="243">
        <v>14</v>
      </c>
      <c r="AZ66" s="243"/>
      <c r="BA66" s="243">
        <v>2</v>
      </c>
      <c r="BB66" s="243">
        <v>9</v>
      </c>
      <c r="BC66" s="243">
        <v>3</v>
      </c>
      <c r="BD66" s="798">
        <f t="shared" si="12"/>
        <v>4.0714285714285712</v>
      </c>
      <c r="BE66" s="575">
        <v>19</v>
      </c>
      <c r="BF66" s="240"/>
      <c r="BG66" s="240">
        <v>4</v>
      </c>
      <c r="BH66" s="240">
        <v>8</v>
      </c>
      <c r="BI66" s="240">
        <v>7</v>
      </c>
      <c r="BJ66" s="240"/>
      <c r="BK66" s="241"/>
      <c r="BL66" s="552">
        <v>55</v>
      </c>
      <c r="BM66" s="550">
        <v>33</v>
      </c>
      <c r="BN66" s="272"/>
      <c r="BO66" s="272">
        <v>2</v>
      </c>
      <c r="BP66" s="272">
        <v>19</v>
      </c>
      <c r="BQ66" s="272">
        <v>7</v>
      </c>
      <c r="BR66" s="272">
        <v>5</v>
      </c>
      <c r="BS66" s="272"/>
      <c r="BT66" s="540">
        <v>62</v>
      </c>
    </row>
    <row r="67" spans="1:73" s="1" customFormat="1" ht="15" customHeight="1" x14ac:dyDescent="0.25">
      <c r="A67" s="12">
        <v>3</v>
      </c>
      <c r="B67" s="47">
        <v>50060</v>
      </c>
      <c r="C67" s="5" t="s">
        <v>6</v>
      </c>
      <c r="D67" s="332" t="s">
        <v>195</v>
      </c>
      <c r="E67" s="460">
        <v>166</v>
      </c>
      <c r="F67" s="471">
        <v>1.2</v>
      </c>
      <c r="G67" s="471">
        <v>19.88</v>
      </c>
      <c r="H67" s="471">
        <v>40.96</v>
      </c>
      <c r="I67" s="471">
        <v>37.950000000000003</v>
      </c>
      <c r="J67" s="21">
        <f t="shared" ref="J67:J118" si="28">(2*F67+3*G67+4*H67+5*I67)/100</f>
        <v>4.1562999999999999</v>
      </c>
      <c r="K67" s="470">
        <v>165</v>
      </c>
      <c r="L67" s="477">
        <v>1.82</v>
      </c>
      <c r="M67" s="477">
        <v>21.82</v>
      </c>
      <c r="N67" s="477">
        <v>48.48</v>
      </c>
      <c r="O67" s="477">
        <v>27.88</v>
      </c>
      <c r="P67" s="21">
        <f t="shared" ref="P67:P115" si="29">(2*L67+3*M67+4*N67+5*O67)/100</f>
        <v>4.0241999999999996</v>
      </c>
      <c r="Q67" s="470">
        <v>172</v>
      </c>
      <c r="R67" s="477">
        <v>0.57999999999999996</v>
      </c>
      <c r="S67" s="477">
        <v>6.98</v>
      </c>
      <c r="T67" s="477">
        <v>45.93</v>
      </c>
      <c r="U67" s="477">
        <v>46.51</v>
      </c>
      <c r="V67" s="21">
        <f t="shared" ref="V67:V118" si="30">(2*R67+3*S67+4*T67+5*U67)/100</f>
        <v>4.3837000000000002</v>
      </c>
      <c r="W67" s="392">
        <f t="shared" si="20"/>
        <v>166</v>
      </c>
      <c r="X67" s="393">
        <v>16</v>
      </c>
      <c r="Y67" s="394">
        <f t="shared" si="21"/>
        <v>9.6385542168674707</v>
      </c>
      <c r="Z67" s="395">
        <v>101</v>
      </c>
      <c r="AA67" s="394">
        <f t="shared" si="22"/>
        <v>60.843373493975903</v>
      </c>
      <c r="AB67" s="395">
        <v>49</v>
      </c>
      <c r="AC67" s="394">
        <f t="shared" si="23"/>
        <v>29.518072289156628</v>
      </c>
      <c r="AD67" s="349">
        <f t="shared" si="24"/>
        <v>90.361445783132524</v>
      </c>
      <c r="AE67" s="358">
        <v>167</v>
      </c>
      <c r="AF67" s="359">
        <v>8</v>
      </c>
      <c r="AG67" s="360">
        <f t="shared" si="26"/>
        <v>4.7904191616766463</v>
      </c>
      <c r="AH67" s="358">
        <v>63</v>
      </c>
      <c r="AI67" s="361">
        <f t="shared" si="6"/>
        <v>37.724550898203596</v>
      </c>
      <c r="AJ67" s="358">
        <v>96</v>
      </c>
      <c r="AK67" s="362">
        <f t="shared" si="17"/>
        <v>57.485029940119759</v>
      </c>
      <c r="AL67" s="344">
        <f t="shared" si="27"/>
        <v>95.209580838323348</v>
      </c>
      <c r="AM67" s="337">
        <v>119</v>
      </c>
      <c r="AN67" s="737">
        <v>2</v>
      </c>
      <c r="AO67" s="737">
        <v>81</v>
      </c>
      <c r="AP67" s="737">
        <v>35</v>
      </c>
      <c r="AQ67" s="737">
        <v>1</v>
      </c>
      <c r="AR67" s="106">
        <f t="shared" si="14"/>
        <v>3.7058823529411766</v>
      </c>
      <c r="AS67" s="775">
        <v>119</v>
      </c>
      <c r="AT67" s="768">
        <v>1</v>
      </c>
      <c r="AU67" s="768">
        <v>39</v>
      </c>
      <c r="AV67" s="768">
        <v>38</v>
      </c>
      <c r="AW67" s="768">
        <v>41</v>
      </c>
      <c r="AX67" s="114">
        <f t="shared" si="11"/>
        <v>4</v>
      </c>
      <c r="AY67" s="240">
        <v>38</v>
      </c>
      <c r="AZ67" s="240">
        <v>1</v>
      </c>
      <c r="BA67" s="240">
        <v>6</v>
      </c>
      <c r="BB67" s="240">
        <v>17</v>
      </c>
      <c r="BC67" s="240">
        <v>14</v>
      </c>
      <c r="BD67" s="797">
        <f t="shared" si="12"/>
        <v>4.1578947368421053</v>
      </c>
      <c r="BE67" s="575">
        <v>23</v>
      </c>
      <c r="BF67" s="240"/>
      <c r="BG67" s="240">
        <v>5</v>
      </c>
      <c r="BH67" s="240">
        <v>11</v>
      </c>
      <c r="BI67" s="240">
        <v>5</v>
      </c>
      <c r="BJ67" s="240">
        <v>2</v>
      </c>
      <c r="BK67" s="241"/>
      <c r="BL67" s="542">
        <v>55</v>
      </c>
      <c r="BM67" s="554">
        <v>61</v>
      </c>
      <c r="BN67" s="270"/>
      <c r="BO67" s="270">
        <v>2</v>
      </c>
      <c r="BP67" s="270">
        <v>30</v>
      </c>
      <c r="BQ67" s="270">
        <v>15</v>
      </c>
      <c r="BR67" s="270">
        <v>14</v>
      </c>
      <c r="BS67" s="270"/>
      <c r="BT67" s="540">
        <v>67.400000000000006</v>
      </c>
    </row>
    <row r="68" spans="1:73" s="1" customFormat="1" ht="15" customHeight="1" x14ac:dyDescent="0.25">
      <c r="A68" s="12">
        <v>4</v>
      </c>
      <c r="B68" s="47">
        <v>50170</v>
      </c>
      <c r="C68" s="5" t="s">
        <v>6</v>
      </c>
      <c r="D68" s="332" t="s">
        <v>196</v>
      </c>
      <c r="E68" s="460">
        <v>88</v>
      </c>
      <c r="F68" s="471">
        <v>3.41</v>
      </c>
      <c r="G68" s="471">
        <v>23.86</v>
      </c>
      <c r="H68" s="471">
        <v>48.86</v>
      </c>
      <c r="I68" s="471">
        <v>23.86</v>
      </c>
      <c r="J68" s="21">
        <f t="shared" si="28"/>
        <v>3.9314000000000004</v>
      </c>
      <c r="K68" s="470">
        <v>86</v>
      </c>
      <c r="L68" s="477">
        <v>8.14</v>
      </c>
      <c r="M68" s="477">
        <v>40.700000000000003</v>
      </c>
      <c r="N68" s="477">
        <v>40.700000000000003</v>
      </c>
      <c r="O68" s="477">
        <v>10.47</v>
      </c>
      <c r="P68" s="21">
        <f t="shared" si="29"/>
        <v>3.5353000000000003</v>
      </c>
      <c r="Q68" s="470">
        <v>89</v>
      </c>
      <c r="R68" s="477"/>
      <c r="S68" s="477">
        <v>19.100000000000001</v>
      </c>
      <c r="T68" s="477">
        <v>66.290000000000006</v>
      </c>
      <c r="U68" s="477">
        <v>14.61</v>
      </c>
      <c r="V68" s="21">
        <f t="shared" si="30"/>
        <v>3.9551000000000003</v>
      </c>
      <c r="W68" s="392">
        <f t="shared" si="20"/>
        <v>86</v>
      </c>
      <c r="X68" s="393">
        <v>20</v>
      </c>
      <c r="Y68" s="394">
        <f t="shared" si="21"/>
        <v>23.255813953488371</v>
      </c>
      <c r="Z68" s="395">
        <v>50</v>
      </c>
      <c r="AA68" s="394">
        <f t="shared" si="22"/>
        <v>58.139534883720927</v>
      </c>
      <c r="AB68" s="395">
        <v>16</v>
      </c>
      <c r="AC68" s="394">
        <f t="shared" si="23"/>
        <v>18.604651162790699</v>
      </c>
      <c r="AD68" s="349">
        <f t="shared" si="24"/>
        <v>76.744186046511629</v>
      </c>
      <c r="AE68" s="358">
        <v>86</v>
      </c>
      <c r="AF68" s="359">
        <v>10</v>
      </c>
      <c r="AG68" s="372">
        <f t="shared" si="26"/>
        <v>11.627906976744185</v>
      </c>
      <c r="AH68" s="358">
        <v>36</v>
      </c>
      <c r="AI68" s="361">
        <f t="shared" si="6"/>
        <v>41.860465116279073</v>
      </c>
      <c r="AJ68" s="358">
        <v>40</v>
      </c>
      <c r="AK68" s="362">
        <f t="shared" si="17"/>
        <v>46.511627906976742</v>
      </c>
      <c r="AL68" s="344">
        <f t="shared" si="27"/>
        <v>88.372093023255815</v>
      </c>
      <c r="AM68" s="337">
        <v>74</v>
      </c>
      <c r="AN68" s="737">
        <v>6</v>
      </c>
      <c r="AO68" s="737">
        <v>50</v>
      </c>
      <c r="AP68" s="737">
        <v>18</v>
      </c>
      <c r="AQ68" s="737"/>
      <c r="AR68" s="106">
        <f t="shared" si="14"/>
        <v>3.8378378378378377</v>
      </c>
      <c r="AS68" s="785">
        <v>74</v>
      </c>
      <c r="AT68" s="738"/>
      <c r="AU68" s="738">
        <v>36</v>
      </c>
      <c r="AV68" s="738">
        <v>24</v>
      </c>
      <c r="AW68" s="786">
        <v>14</v>
      </c>
      <c r="AX68" s="123">
        <f t="shared" si="11"/>
        <v>3.7027027027027026</v>
      </c>
      <c r="AY68" s="240">
        <v>14</v>
      </c>
      <c r="AZ68" s="240"/>
      <c r="BA68" s="240">
        <v>5</v>
      </c>
      <c r="BB68" s="240">
        <v>7</v>
      </c>
      <c r="BC68" s="240">
        <v>2</v>
      </c>
      <c r="BD68" s="797">
        <f t="shared" si="12"/>
        <v>3.7857142857142856</v>
      </c>
      <c r="BE68" s="575">
        <v>8</v>
      </c>
      <c r="BF68" s="240"/>
      <c r="BG68" s="240">
        <v>1</v>
      </c>
      <c r="BH68" s="240">
        <v>5</v>
      </c>
      <c r="BI68" s="240">
        <v>2</v>
      </c>
      <c r="BJ68" s="240"/>
      <c r="BK68" s="241"/>
      <c r="BL68" s="543">
        <v>59.1</v>
      </c>
      <c r="BM68" s="554">
        <v>22</v>
      </c>
      <c r="BN68" s="270"/>
      <c r="BO68" s="270">
        <v>1</v>
      </c>
      <c r="BP68" s="270">
        <v>17</v>
      </c>
      <c r="BQ68" s="270">
        <v>4</v>
      </c>
      <c r="BR68" s="270"/>
      <c r="BS68" s="270"/>
      <c r="BT68" s="540">
        <v>63.1</v>
      </c>
    </row>
    <row r="69" spans="1:73" s="1" customFormat="1" ht="15" customHeight="1" x14ac:dyDescent="0.25">
      <c r="A69" s="12">
        <v>5</v>
      </c>
      <c r="B69" s="251">
        <v>50230</v>
      </c>
      <c r="C69" s="5" t="s">
        <v>6</v>
      </c>
      <c r="D69" s="332" t="s">
        <v>47</v>
      </c>
      <c r="E69" s="460">
        <v>90</v>
      </c>
      <c r="F69" s="471"/>
      <c r="G69" s="471">
        <v>21.11</v>
      </c>
      <c r="H69" s="471">
        <v>41.11</v>
      </c>
      <c r="I69" s="471">
        <v>37.78</v>
      </c>
      <c r="J69" s="21">
        <f t="shared" si="28"/>
        <v>4.1666999999999996</v>
      </c>
      <c r="K69" s="470">
        <v>90</v>
      </c>
      <c r="L69" s="477"/>
      <c r="M69" s="477">
        <v>33.33</v>
      </c>
      <c r="N69" s="477">
        <v>45.56</v>
      </c>
      <c r="O69" s="477">
        <v>21.11</v>
      </c>
      <c r="P69" s="21">
        <f t="shared" si="29"/>
        <v>3.8778000000000001</v>
      </c>
      <c r="Q69" s="470">
        <v>96</v>
      </c>
      <c r="R69" s="477"/>
      <c r="S69" s="477">
        <v>14.58</v>
      </c>
      <c r="T69" s="477">
        <v>47.92</v>
      </c>
      <c r="U69" s="477">
        <v>37.5</v>
      </c>
      <c r="V69" s="21">
        <f t="shared" si="30"/>
        <v>4.2292000000000005</v>
      </c>
      <c r="W69" s="392">
        <f t="shared" si="20"/>
        <v>92</v>
      </c>
      <c r="X69" s="393">
        <v>2</v>
      </c>
      <c r="Y69" s="394">
        <f t="shared" si="21"/>
        <v>2.1739130434782608</v>
      </c>
      <c r="Z69" s="395">
        <v>30</v>
      </c>
      <c r="AA69" s="394">
        <f t="shared" si="22"/>
        <v>32.608695652173914</v>
      </c>
      <c r="AB69" s="395">
        <v>60</v>
      </c>
      <c r="AC69" s="394">
        <f t="shared" si="23"/>
        <v>65.217391304347828</v>
      </c>
      <c r="AD69" s="349">
        <f t="shared" si="24"/>
        <v>97.826086956521749</v>
      </c>
      <c r="AE69" s="358">
        <v>82</v>
      </c>
      <c r="AF69" s="359"/>
      <c r="AG69" s="360"/>
      <c r="AH69" s="358">
        <v>35</v>
      </c>
      <c r="AI69" s="361">
        <f t="shared" si="6"/>
        <v>42.68292682926829</v>
      </c>
      <c r="AJ69" s="358">
        <v>47</v>
      </c>
      <c r="AK69" s="362">
        <f t="shared" si="17"/>
        <v>57.31707317073171</v>
      </c>
      <c r="AL69" s="344">
        <f t="shared" si="27"/>
        <v>100</v>
      </c>
      <c r="AM69" s="758">
        <v>76</v>
      </c>
      <c r="AN69" s="738">
        <v>5</v>
      </c>
      <c r="AO69" s="738">
        <v>52</v>
      </c>
      <c r="AP69" s="738">
        <v>19</v>
      </c>
      <c r="AQ69" s="741"/>
      <c r="AR69" s="719">
        <f t="shared" si="14"/>
        <v>3.8157894736842106</v>
      </c>
      <c r="AS69" s="787">
        <v>76</v>
      </c>
      <c r="AT69" s="740"/>
      <c r="AU69" s="740">
        <v>16</v>
      </c>
      <c r="AV69" s="740">
        <v>28</v>
      </c>
      <c r="AW69" s="740">
        <v>32</v>
      </c>
      <c r="AX69" s="123">
        <f t="shared" si="11"/>
        <v>4.2105263157894735</v>
      </c>
      <c r="AY69" s="240">
        <v>24</v>
      </c>
      <c r="AZ69" s="240">
        <v>1</v>
      </c>
      <c r="BA69" s="240">
        <v>7</v>
      </c>
      <c r="BB69" s="240">
        <v>14</v>
      </c>
      <c r="BC69" s="240">
        <v>2</v>
      </c>
      <c r="BD69" s="797">
        <f t="shared" si="12"/>
        <v>3.7083333333333335</v>
      </c>
      <c r="BE69" s="575">
        <v>19</v>
      </c>
      <c r="BF69" s="240"/>
      <c r="BG69" s="240">
        <v>2</v>
      </c>
      <c r="BH69" s="240">
        <v>11</v>
      </c>
      <c r="BI69" s="240">
        <v>4</v>
      </c>
      <c r="BJ69" s="240">
        <v>2</v>
      </c>
      <c r="BK69" s="241"/>
      <c r="BL69" s="542">
        <v>59</v>
      </c>
      <c r="BM69" s="554">
        <v>43</v>
      </c>
      <c r="BN69" s="270"/>
      <c r="BO69" s="270"/>
      <c r="BP69" s="270">
        <v>29</v>
      </c>
      <c r="BQ69" s="270">
        <v>6</v>
      </c>
      <c r="BR69" s="270">
        <v>8</v>
      </c>
      <c r="BS69" s="270"/>
      <c r="BT69" s="540">
        <v>66.7</v>
      </c>
    </row>
    <row r="70" spans="1:73" s="1" customFormat="1" ht="15" customHeight="1" x14ac:dyDescent="0.25">
      <c r="A70" s="12">
        <v>6</v>
      </c>
      <c r="B70" s="251">
        <v>50340</v>
      </c>
      <c r="C70" s="5" t="s">
        <v>6</v>
      </c>
      <c r="D70" s="332" t="s">
        <v>197</v>
      </c>
      <c r="E70" s="460">
        <v>98</v>
      </c>
      <c r="F70" s="471"/>
      <c r="G70" s="471">
        <v>21.43</v>
      </c>
      <c r="H70" s="471">
        <v>48.98</v>
      </c>
      <c r="I70" s="471">
        <v>29.59</v>
      </c>
      <c r="J70" s="21">
        <f t="shared" si="28"/>
        <v>4.0815999999999999</v>
      </c>
      <c r="K70" s="470">
        <v>103</v>
      </c>
      <c r="L70" s="477"/>
      <c r="M70" s="477">
        <v>26.21</v>
      </c>
      <c r="N70" s="477">
        <v>55.34</v>
      </c>
      <c r="O70" s="477">
        <v>18.45</v>
      </c>
      <c r="P70" s="21">
        <f t="shared" si="29"/>
        <v>3.9224000000000001</v>
      </c>
      <c r="Q70" s="470">
        <v>100</v>
      </c>
      <c r="R70" s="477"/>
      <c r="S70" s="477">
        <v>10</v>
      </c>
      <c r="T70" s="477">
        <v>41</v>
      </c>
      <c r="U70" s="477">
        <v>49</v>
      </c>
      <c r="V70" s="21">
        <f t="shared" si="30"/>
        <v>4.3899999999999997</v>
      </c>
      <c r="W70" s="392"/>
      <c r="X70" s="393"/>
      <c r="Y70" s="394"/>
      <c r="Z70" s="395"/>
      <c r="AA70" s="394"/>
      <c r="AB70" s="395"/>
      <c r="AC70" s="394"/>
      <c r="AD70" s="349"/>
      <c r="AE70" s="358">
        <v>100</v>
      </c>
      <c r="AF70" s="359">
        <v>4</v>
      </c>
      <c r="AG70" s="360">
        <f t="shared" si="26"/>
        <v>4</v>
      </c>
      <c r="AH70" s="358">
        <v>53</v>
      </c>
      <c r="AI70" s="361">
        <f t="shared" si="6"/>
        <v>53</v>
      </c>
      <c r="AJ70" s="358">
        <v>43</v>
      </c>
      <c r="AK70" s="362">
        <f t="shared" si="17"/>
        <v>43</v>
      </c>
      <c r="AL70" s="344">
        <f t="shared" si="27"/>
        <v>96</v>
      </c>
      <c r="AM70" s="337">
        <v>85</v>
      </c>
      <c r="AN70" s="737">
        <v>3</v>
      </c>
      <c r="AO70" s="737">
        <v>53</v>
      </c>
      <c r="AP70" s="737">
        <v>29</v>
      </c>
      <c r="AQ70" s="737"/>
      <c r="AR70" s="106">
        <f t="shared" si="14"/>
        <v>3.6941176470588237</v>
      </c>
      <c r="AS70" s="775">
        <v>85</v>
      </c>
      <c r="AT70" s="768">
        <v>1</v>
      </c>
      <c r="AU70" s="768">
        <v>30</v>
      </c>
      <c r="AV70" s="768">
        <v>27</v>
      </c>
      <c r="AW70" s="768">
        <v>27</v>
      </c>
      <c r="AX70" s="121">
        <f t="shared" si="11"/>
        <v>3.9411764705882355</v>
      </c>
      <c r="AY70" s="240">
        <v>18</v>
      </c>
      <c r="AZ70" s="240">
        <v>1</v>
      </c>
      <c r="BA70" s="240">
        <v>4</v>
      </c>
      <c r="BB70" s="240">
        <v>11</v>
      </c>
      <c r="BC70" s="240">
        <v>2</v>
      </c>
      <c r="BD70" s="797">
        <f t="shared" si="12"/>
        <v>3.7777777777777777</v>
      </c>
      <c r="BE70" s="575">
        <v>3</v>
      </c>
      <c r="BF70" s="240">
        <v>1</v>
      </c>
      <c r="BG70" s="240"/>
      <c r="BH70" s="240">
        <v>1</v>
      </c>
      <c r="BI70" s="240">
        <v>1</v>
      </c>
      <c r="BJ70" s="240"/>
      <c r="BK70" s="241"/>
      <c r="BL70" s="544">
        <v>41</v>
      </c>
      <c r="BM70" s="554">
        <v>21</v>
      </c>
      <c r="BN70" s="270"/>
      <c r="BO70" s="270">
        <v>3</v>
      </c>
      <c r="BP70" s="270">
        <v>15</v>
      </c>
      <c r="BQ70" s="270">
        <v>2</v>
      </c>
      <c r="BR70" s="270">
        <v>1</v>
      </c>
      <c r="BS70" s="270"/>
      <c r="BT70" s="563">
        <v>51</v>
      </c>
    </row>
    <row r="71" spans="1:73" s="1" customFormat="1" ht="15" customHeight="1" x14ac:dyDescent="0.25">
      <c r="A71" s="12">
        <v>7</v>
      </c>
      <c r="B71" s="251">
        <v>50420</v>
      </c>
      <c r="C71" s="5" t="s">
        <v>6</v>
      </c>
      <c r="D71" s="332" t="s">
        <v>198</v>
      </c>
      <c r="E71" s="460">
        <v>90</v>
      </c>
      <c r="F71" s="471"/>
      <c r="G71" s="471">
        <v>24.44</v>
      </c>
      <c r="H71" s="471">
        <v>50</v>
      </c>
      <c r="I71" s="471">
        <v>25.56</v>
      </c>
      <c r="J71" s="21">
        <f t="shared" si="28"/>
        <v>4.0111999999999997</v>
      </c>
      <c r="K71" s="470">
        <v>91</v>
      </c>
      <c r="L71" s="477">
        <v>3.3</v>
      </c>
      <c r="M71" s="477">
        <v>31.87</v>
      </c>
      <c r="N71" s="477">
        <v>49.45</v>
      </c>
      <c r="O71" s="477">
        <v>15.38</v>
      </c>
      <c r="P71" s="21">
        <f t="shared" si="29"/>
        <v>3.7690999999999999</v>
      </c>
      <c r="Q71" s="470">
        <v>90</v>
      </c>
      <c r="R71" s="477"/>
      <c r="S71" s="477">
        <v>14.44</v>
      </c>
      <c r="T71" s="477">
        <v>60</v>
      </c>
      <c r="U71" s="477">
        <v>25.56</v>
      </c>
      <c r="V71" s="21">
        <f t="shared" si="30"/>
        <v>4.1112000000000002</v>
      </c>
      <c r="W71" s="392">
        <f t="shared" si="20"/>
        <v>98</v>
      </c>
      <c r="X71" s="393">
        <v>5</v>
      </c>
      <c r="Y71" s="394">
        <f t="shared" si="21"/>
        <v>5.1020408163265305</v>
      </c>
      <c r="Z71" s="395">
        <v>66</v>
      </c>
      <c r="AA71" s="394">
        <f t="shared" si="22"/>
        <v>67.34693877551021</v>
      </c>
      <c r="AB71" s="395">
        <v>27</v>
      </c>
      <c r="AC71" s="394">
        <f t="shared" si="23"/>
        <v>27.551020408163264</v>
      </c>
      <c r="AD71" s="349">
        <f t="shared" si="24"/>
        <v>94.897959183673478</v>
      </c>
      <c r="AE71" s="358">
        <v>94</v>
      </c>
      <c r="AF71" s="359"/>
      <c r="AG71" s="360"/>
      <c r="AH71" s="358">
        <v>52</v>
      </c>
      <c r="AI71" s="361">
        <f t="shared" ref="AI71:AI112" si="31">AH71*100/AE71</f>
        <v>55.319148936170215</v>
      </c>
      <c r="AJ71" s="358">
        <v>42</v>
      </c>
      <c r="AK71" s="362">
        <f t="shared" si="17"/>
        <v>44.680851063829785</v>
      </c>
      <c r="AL71" s="344">
        <f t="shared" si="27"/>
        <v>100</v>
      </c>
      <c r="AM71" s="337">
        <v>66</v>
      </c>
      <c r="AN71" s="737">
        <v>3</v>
      </c>
      <c r="AO71" s="737">
        <v>49</v>
      </c>
      <c r="AP71" s="737">
        <v>14</v>
      </c>
      <c r="AQ71" s="737"/>
      <c r="AR71" s="111">
        <f t="shared" si="14"/>
        <v>3.8333333333333335</v>
      </c>
      <c r="AS71" s="775">
        <v>66</v>
      </c>
      <c r="AT71" s="768"/>
      <c r="AU71" s="768">
        <v>24</v>
      </c>
      <c r="AV71" s="768">
        <v>25</v>
      </c>
      <c r="AW71" s="768">
        <v>17</v>
      </c>
      <c r="AX71" s="114">
        <f t="shared" si="11"/>
        <v>3.893939393939394</v>
      </c>
      <c r="AY71" s="240"/>
      <c r="AZ71" s="240"/>
      <c r="BA71" s="240"/>
      <c r="BB71" s="240"/>
      <c r="BC71" s="240"/>
      <c r="BD71" s="797"/>
      <c r="BE71" s="575"/>
      <c r="BF71" s="240"/>
      <c r="BG71" s="240"/>
      <c r="BH71" s="240"/>
      <c r="BI71" s="240"/>
      <c r="BJ71" s="240"/>
      <c r="BK71" s="241"/>
      <c r="BL71" s="544"/>
      <c r="BM71" s="554"/>
      <c r="BN71" s="270"/>
      <c r="BO71" s="270"/>
      <c r="BP71" s="270"/>
      <c r="BQ71" s="270"/>
      <c r="BR71" s="270"/>
      <c r="BS71" s="270"/>
      <c r="BT71" s="563"/>
    </row>
    <row r="72" spans="1:73" s="1" customFormat="1" ht="15" customHeight="1" x14ac:dyDescent="0.25">
      <c r="A72" s="12">
        <v>8</v>
      </c>
      <c r="B72" s="251">
        <v>50450</v>
      </c>
      <c r="C72" s="5" t="s">
        <v>6</v>
      </c>
      <c r="D72" s="335" t="s">
        <v>199</v>
      </c>
      <c r="E72" s="460">
        <v>158</v>
      </c>
      <c r="F72" s="471">
        <v>5.7</v>
      </c>
      <c r="G72" s="471">
        <v>20.89</v>
      </c>
      <c r="H72" s="471">
        <v>53.16</v>
      </c>
      <c r="I72" s="471">
        <v>20.25</v>
      </c>
      <c r="J72" s="21">
        <f t="shared" si="28"/>
        <v>3.8795999999999999</v>
      </c>
      <c r="K72" s="470">
        <v>156</v>
      </c>
      <c r="L72" s="477">
        <v>10.9</v>
      </c>
      <c r="M72" s="477">
        <v>28.21</v>
      </c>
      <c r="N72" s="477">
        <v>46.15</v>
      </c>
      <c r="O72" s="477">
        <v>14.74</v>
      </c>
      <c r="P72" s="21">
        <f t="shared" si="29"/>
        <v>3.6472999999999995</v>
      </c>
      <c r="Q72" s="470">
        <v>157</v>
      </c>
      <c r="R72" s="477"/>
      <c r="S72" s="477">
        <v>12.74</v>
      </c>
      <c r="T72" s="477">
        <v>64.97</v>
      </c>
      <c r="U72" s="477">
        <v>22.29</v>
      </c>
      <c r="V72" s="21">
        <f t="shared" si="30"/>
        <v>4.0955000000000004</v>
      </c>
      <c r="W72" s="392">
        <f t="shared" si="20"/>
        <v>148</v>
      </c>
      <c r="X72" s="393">
        <v>74</v>
      </c>
      <c r="Y72" s="394">
        <f t="shared" si="21"/>
        <v>50</v>
      </c>
      <c r="Z72" s="395">
        <v>55</v>
      </c>
      <c r="AA72" s="394">
        <f t="shared" si="22"/>
        <v>37.162162162162161</v>
      </c>
      <c r="AB72" s="395">
        <v>19</v>
      </c>
      <c r="AC72" s="394">
        <f t="shared" si="23"/>
        <v>12.837837837837839</v>
      </c>
      <c r="AD72" s="349">
        <f t="shared" si="24"/>
        <v>50</v>
      </c>
      <c r="AE72" s="358">
        <v>149</v>
      </c>
      <c r="AF72" s="359">
        <v>2</v>
      </c>
      <c r="AG72" s="360">
        <f t="shared" si="26"/>
        <v>1.3422818791946309</v>
      </c>
      <c r="AH72" s="358">
        <v>62</v>
      </c>
      <c r="AI72" s="361">
        <f t="shared" si="31"/>
        <v>41.61073825503356</v>
      </c>
      <c r="AJ72" s="358">
        <v>85</v>
      </c>
      <c r="AK72" s="362">
        <f t="shared" si="17"/>
        <v>57.04697986577181</v>
      </c>
      <c r="AL72" s="344">
        <f t="shared" si="27"/>
        <v>98.65771812080537</v>
      </c>
      <c r="AM72" s="758">
        <v>88</v>
      </c>
      <c r="AN72" s="738">
        <v>2</v>
      </c>
      <c r="AO72" s="738">
        <v>75</v>
      </c>
      <c r="AP72" s="738">
        <v>10</v>
      </c>
      <c r="AQ72" s="741">
        <v>1</v>
      </c>
      <c r="AR72" s="719">
        <f t="shared" si="14"/>
        <v>3.8863636363636362</v>
      </c>
      <c r="AS72" s="785">
        <v>88</v>
      </c>
      <c r="AT72" s="738">
        <v>3</v>
      </c>
      <c r="AU72" s="738">
        <v>41</v>
      </c>
      <c r="AV72" s="738">
        <v>25</v>
      </c>
      <c r="AW72" s="738">
        <v>19</v>
      </c>
      <c r="AX72" s="123">
        <f t="shared" ref="AX72:AX117" si="32">(2*AT72+3*AU72+4*AV72+5*AW72)/AS72</f>
        <v>3.6818181818181817</v>
      </c>
      <c r="AY72" s="240">
        <v>14</v>
      </c>
      <c r="AZ72" s="240"/>
      <c r="BA72" s="240">
        <v>1</v>
      </c>
      <c r="BB72" s="240">
        <v>5</v>
      </c>
      <c r="BC72" s="240">
        <v>8</v>
      </c>
      <c r="BD72" s="797">
        <f t="shared" ref="BD72:BD117" si="33">(2*AZ72+3*BA72+4*BB72+5*BC72)/AY72</f>
        <v>4.5</v>
      </c>
      <c r="BE72" s="575">
        <v>14</v>
      </c>
      <c r="BF72" s="240"/>
      <c r="BG72" s="240">
        <v>1</v>
      </c>
      <c r="BH72" s="240">
        <v>9</v>
      </c>
      <c r="BI72" s="240">
        <v>4</v>
      </c>
      <c r="BJ72" s="240"/>
      <c r="BK72" s="241"/>
      <c r="BL72" s="543">
        <v>55.2</v>
      </c>
      <c r="BM72" s="554">
        <v>28</v>
      </c>
      <c r="BN72" s="270"/>
      <c r="BO72" s="270">
        <v>1</v>
      </c>
      <c r="BP72" s="270">
        <v>17</v>
      </c>
      <c r="BQ72" s="270">
        <v>7</v>
      </c>
      <c r="BR72" s="270">
        <v>3</v>
      </c>
      <c r="BS72" s="270"/>
      <c r="BT72" s="563">
        <v>62.9</v>
      </c>
    </row>
    <row r="73" spans="1:73" s="1" customFormat="1" ht="15" customHeight="1" x14ac:dyDescent="0.25">
      <c r="A73" s="12">
        <v>9</v>
      </c>
      <c r="B73" s="251">
        <v>50620</v>
      </c>
      <c r="C73" s="5" t="s">
        <v>6</v>
      </c>
      <c r="D73" s="332" t="s">
        <v>48</v>
      </c>
      <c r="E73" s="439">
        <v>61</v>
      </c>
      <c r="F73" s="471">
        <v>3.28</v>
      </c>
      <c r="G73" s="471">
        <v>13.11</v>
      </c>
      <c r="H73" s="471">
        <v>55.74</v>
      </c>
      <c r="I73" s="471">
        <v>27.87</v>
      </c>
      <c r="J73" s="21">
        <f t="shared" si="28"/>
        <v>4.0820000000000007</v>
      </c>
      <c r="K73" s="470">
        <v>60</v>
      </c>
      <c r="L73" s="477">
        <v>8.33</v>
      </c>
      <c r="M73" s="477">
        <v>20</v>
      </c>
      <c r="N73" s="477">
        <v>35</v>
      </c>
      <c r="O73" s="477">
        <v>36.67</v>
      </c>
      <c r="P73" s="21">
        <f t="shared" si="29"/>
        <v>4.0000999999999998</v>
      </c>
      <c r="Q73" s="470">
        <v>60</v>
      </c>
      <c r="R73" s="477"/>
      <c r="S73" s="477">
        <v>23.33</v>
      </c>
      <c r="T73" s="477">
        <v>63.33</v>
      </c>
      <c r="U73" s="477">
        <v>13.33</v>
      </c>
      <c r="V73" s="21">
        <f t="shared" si="30"/>
        <v>3.8996000000000004</v>
      </c>
      <c r="W73" s="392">
        <f t="shared" si="20"/>
        <v>60</v>
      </c>
      <c r="X73" s="393">
        <v>21</v>
      </c>
      <c r="Y73" s="394">
        <f t="shared" si="21"/>
        <v>35</v>
      </c>
      <c r="Z73" s="395">
        <v>18</v>
      </c>
      <c r="AA73" s="394">
        <f t="shared" si="22"/>
        <v>30</v>
      </c>
      <c r="AB73" s="395">
        <v>21</v>
      </c>
      <c r="AC73" s="394">
        <f t="shared" si="23"/>
        <v>35</v>
      </c>
      <c r="AD73" s="349">
        <f t="shared" si="24"/>
        <v>65</v>
      </c>
      <c r="AE73" s="358">
        <v>66</v>
      </c>
      <c r="AF73" s="359">
        <v>1</v>
      </c>
      <c r="AG73" s="360">
        <f t="shared" si="26"/>
        <v>1.5151515151515151</v>
      </c>
      <c r="AH73" s="358">
        <v>46</v>
      </c>
      <c r="AI73" s="361">
        <f t="shared" si="31"/>
        <v>69.696969696969703</v>
      </c>
      <c r="AJ73" s="358">
        <v>19</v>
      </c>
      <c r="AK73" s="362">
        <f t="shared" si="17"/>
        <v>28.787878787878789</v>
      </c>
      <c r="AL73" s="344">
        <f t="shared" si="27"/>
        <v>98.484848484848484</v>
      </c>
      <c r="AM73" s="759">
        <v>78</v>
      </c>
      <c r="AN73" s="740">
        <v>1</v>
      </c>
      <c r="AO73" s="740">
        <v>42</v>
      </c>
      <c r="AP73" s="740">
        <v>35</v>
      </c>
      <c r="AQ73" s="740"/>
      <c r="AR73" s="562">
        <f t="shared" ref="AR73:AR117" si="34">(5*AN73+4*AO73+3*AP73+2*AQ73)/AM73</f>
        <v>3.5641025641025643</v>
      </c>
      <c r="AS73" s="787">
        <v>77</v>
      </c>
      <c r="AT73" s="740">
        <v>2</v>
      </c>
      <c r="AU73" s="740">
        <v>31</v>
      </c>
      <c r="AV73" s="740">
        <v>31</v>
      </c>
      <c r="AW73" s="788">
        <v>13</v>
      </c>
      <c r="AX73" s="123">
        <f t="shared" si="32"/>
        <v>3.7142857142857144</v>
      </c>
      <c r="AY73" s="240">
        <v>11</v>
      </c>
      <c r="AZ73" s="240"/>
      <c r="BA73" s="240">
        <v>3</v>
      </c>
      <c r="BB73" s="240">
        <v>7</v>
      </c>
      <c r="BC73" s="240">
        <v>1</v>
      </c>
      <c r="BD73" s="797">
        <f t="shared" si="33"/>
        <v>3.8181818181818183</v>
      </c>
      <c r="BE73" s="575">
        <v>10</v>
      </c>
      <c r="BF73" s="240"/>
      <c r="BG73" s="240">
        <v>7</v>
      </c>
      <c r="BH73" s="240">
        <v>2</v>
      </c>
      <c r="BI73" s="240"/>
      <c r="BJ73" s="240">
        <v>1</v>
      </c>
      <c r="BK73" s="241"/>
      <c r="BL73" s="543">
        <v>39.200000000000003</v>
      </c>
      <c r="BM73" s="554">
        <v>21</v>
      </c>
      <c r="BN73" s="270"/>
      <c r="BO73" s="270"/>
      <c r="BP73" s="270">
        <v>20</v>
      </c>
      <c r="BQ73" s="270"/>
      <c r="BR73" s="270">
        <v>1</v>
      </c>
      <c r="BS73" s="270"/>
      <c r="BT73" s="563">
        <v>55.6</v>
      </c>
    </row>
    <row r="74" spans="1:73" s="1" customFormat="1" ht="15" customHeight="1" x14ac:dyDescent="0.25">
      <c r="A74" s="12">
        <v>10</v>
      </c>
      <c r="B74" s="251">
        <v>50760</v>
      </c>
      <c r="C74" s="5" t="s">
        <v>6</v>
      </c>
      <c r="D74" s="332" t="s">
        <v>200</v>
      </c>
      <c r="E74" s="461">
        <v>219</v>
      </c>
      <c r="F74" s="471"/>
      <c r="G74" s="471">
        <v>27.4</v>
      </c>
      <c r="H74" s="471">
        <v>51.14</v>
      </c>
      <c r="I74" s="471">
        <v>21.46</v>
      </c>
      <c r="J74" s="21">
        <f t="shared" si="28"/>
        <v>3.9405999999999999</v>
      </c>
      <c r="K74" s="470">
        <v>216</v>
      </c>
      <c r="L74" s="477"/>
      <c r="M74" s="477">
        <v>31.94</v>
      </c>
      <c r="N74" s="477">
        <v>42.59</v>
      </c>
      <c r="O74" s="477">
        <v>25.46</v>
      </c>
      <c r="P74" s="21">
        <f t="shared" si="29"/>
        <v>3.9348000000000001</v>
      </c>
      <c r="Q74" s="470">
        <v>212</v>
      </c>
      <c r="R74" s="477"/>
      <c r="S74" s="477">
        <v>20.28</v>
      </c>
      <c r="T74" s="477">
        <v>59.91</v>
      </c>
      <c r="U74" s="477">
        <v>19.809999999999999</v>
      </c>
      <c r="V74" s="21">
        <f t="shared" si="30"/>
        <v>3.9953000000000003</v>
      </c>
      <c r="W74" s="392">
        <f t="shared" si="20"/>
        <v>207</v>
      </c>
      <c r="X74" s="393">
        <v>11</v>
      </c>
      <c r="Y74" s="394">
        <f t="shared" si="21"/>
        <v>5.3140096618357484</v>
      </c>
      <c r="Z74" s="395">
        <v>127</v>
      </c>
      <c r="AA74" s="394">
        <f t="shared" si="22"/>
        <v>61.352657004830917</v>
      </c>
      <c r="AB74" s="395">
        <v>69</v>
      </c>
      <c r="AC74" s="394">
        <f t="shared" si="23"/>
        <v>33.333333333333336</v>
      </c>
      <c r="AD74" s="349">
        <f t="shared" si="24"/>
        <v>94.68599033816426</v>
      </c>
      <c r="AE74" s="358">
        <v>197</v>
      </c>
      <c r="AF74" s="359">
        <v>1</v>
      </c>
      <c r="AG74" s="360">
        <f t="shared" si="26"/>
        <v>0.50761421319796951</v>
      </c>
      <c r="AH74" s="358">
        <v>91</v>
      </c>
      <c r="AI74" s="361">
        <f t="shared" si="31"/>
        <v>46.192893401015226</v>
      </c>
      <c r="AJ74" s="358">
        <v>105</v>
      </c>
      <c r="AK74" s="362">
        <f t="shared" si="17"/>
        <v>53.299492385786799</v>
      </c>
      <c r="AL74" s="344">
        <f t="shared" si="27"/>
        <v>99.492385786802032</v>
      </c>
      <c r="AM74" s="759">
        <v>203</v>
      </c>
      <c r="AN74" s="740">
        <v>4</v>
      </c>
      <c r="AO74" s="740">
        <v>143</v>
      </c>
      <c r="AP74" s="740">
        <v>56</v>
      </c>
      <c r="AQ74" s="753"/>
      <c r="AR74" s="719">
        <f t="shared" si="34"/>
        <v>3.7438423645320196</v>
      </c>
      <c r="AS74" s="787">
        <v>203</v>
      </c>
      <c r="AT74" s="740"/>
      <c r="AU74" s="740">
        <v>66</v>
      </c>
      <c r="AV74" s="740">
        <v>75</v>
      </c>
      <c r="AW74" s="740">
        <v>62</v>
      </c>
      <c r="AX74" s="123">
        <f t="shared" si="32"/>
        <v>3.9802955665024631</v>
      </c>
      <c r="AY74" s="240">
        <v>35</v>
      </c>
      <c r="AZ74" s="240"/>
      <c r="BA74" s="240">
        <v>8</v>
      </c>
      <c r="BB74" s="240">
        <v>20</v>
      </c>
      <c r="BC74" s="240">
        <v>7</v>
      </c>
      <c r="BD74" s="797">
        <f t="shared" si="33"/>
        <v>3.9714285714285715</v>
      </c>
      <c r="BE74" s="575">
        <v>29</v>
      </c>
      <c r="BF74" s="240"/>
      <c r="BG74" s="240">
        <v>6</v>
      </c>
      <c r="BH74" s="240">
        <v>18</v>
      </c>
      <c r="BI74" s="240">
        <v>5</v>
      </c>
      <c r="BJ74" s="240"/>
      <c r="BK74" s="241"/>
      <c r="BL74" s="552">
        <v>46</v>
      </c>
      <c r="BM74" s="554">
        <v>64</v>
      </c>
      <c r="BN74" s="270"/>
      <c r="BO74" s="270">
        <v>1</v>
      </c>
      <c r="BP74" s="270">
        <v>43</v>
      </c>
      <c r="BQ74" s="270">
        <v>11</v>
      </c>
      <c r="BR74" s="270">
        <v>9</v>
      </c>
      <c r="BS74" s="270"/>
      <c r="BT74" s="540">
        <v>63</v>
      </c>
    </row>
    <row r="75" spans="1:73" s="1" customFormat="1" ht="15" customHeight="1" x14ac:dyDescent="0.25">
      <c r="A75" s="12">
        <v>11</v>
      </c>
      <c r="B75" s="251">
        <v>50780</v>
      </c>
      <c r="C75" s="5" t="s">
        <v>6</v>
      </c>
      <c r="D75" s="332" t="s">
        <v>201</v>
      </c>
      <c r="E75" s="461">
        <v>141</v>
      </c>
      <c r="F75" s="471">
        <v>9.93</v>
      </c>
      <c r="G75" s="471">
        <v>32.619999999999997</v>
      </c>
      <c r="H75" s="471">
        <v>39.72</v>
      </c>
      <c r="I75" s="471">
        <v>17.73</v>
      </c>
      <c r="J75" s="21">
        <f t="shared" si="28"/>
        <v>3.6524999999999999</v>
      </c>
      <c r="K75" s="470">
        <v>140</v>
      </c>
      <c r="L75" s="477">
        <v>14.29</v>
      </c>
      <c r="M75" s="477">
        <v>44.29</v>
      </c>
      <c r="N75" s="477">
        <v>32.14</v>
      </c>
      <c r="O75" s="477">
        <v>9.2899999999999991</v>
      </c>
      <c r="P75" s="21">
        <f t="shared" si="29"/>
        <v>3.3645999999999998</v>
      </c>
      <c r="Q75" s="470">
        <v>138</v>
      </c>
      <c r="R75" s="477">
        <v>2.9</v>
      </c>
      <c r="S75" s="477">
        <v>28.26</v>
      </c>
      <c r="T75" s="477">
        <v>44.93</v>
      </c>
      <c r="U75" s="477">
        <v>23.91</v>
      </c>
      <c r="V75" s="21">
        <f t="shared" si="30"/>
        <v>3.8985000000000003</v>
      </c>
      <c r="W75" s="392">
        <f t="shared" si="20"/>
        <v>138</v>
      </c>
      <c r="X75" s="393">
        <v>53</v>
      </c>
      <c r="Y75" s="394">
        <f t="shared" si="21"/>
        <v>38.405797101449274</v>
      </c>
      <c r="Z75" s="395">
        <v>66</v>
      </c>
      <c r="AA75" s="394">
        <f t="shared" si="22"/>
        <v>47.826086956521742</v>
      </c>
      <c r="AB75" s="395">
        <v>19</v>
      </c>
      <c r="AC75" s="394">
        <f t="shared" si="23"/>
        <v>13.768115942028986</v>
      </c>
      <c r="AD75" s="349">
        <f t="shared" si="24"/>
        <v>61.594202898550726</v>
      </c>
      <c r="AE75" s="375">
        <v>131</v>
      </c>
      <c r="AF75" s="376">
        <v>13</v>
      </c>
      <c r="AG75" s="377">
        <f t="shared" si="26"/>
        <v>9.9236641221374047</v>
      </c>
      <c r="AH75" s="375">
        <v>65</v>
      </c>
      <c r="AI75" s="380">
        <f t="shared" si="31"/>
        <v>49.618320610687022</v>
      </c>
      <c r="AJ75" s="375">
        <v>53</v>
      </c>
      <c r="AK75" s="378">
        <f t="shared" si="17"/>
        <v>40.458015267175576</v>
      </c>
      <c r="AL75" s="347">
        <f t="shared" si="27"/>
        <v>90.07633587786259</v>
      </c>
      <c r="AM75" s="337">
        <v>123</v>
      </c>
      <c r="AN75" s="737">
        <v>6</v>
      </c>
      <c r="AO75" s="737">
        <v>88</v>
      </c>
      <c r="AP75" s="737">
        <v>28</v>
      </c>
      <c r="AQ75" s="737">
        <v>1</v>
      </c>
      <c r="AR75" s="106">
        <f t="shared" si="34"/>
        <v>3.8048780487804876</v>
      </c>
      <c r="AS75" s="775">
        <v>123</v>
      </c>
      <c r="AT75" s="768">
        <v>5</v>
      </c>
      <c r="AU75" s="768">
        <v>64</v>
      </c>
      <c r="AV75" s="768">
        <v>34</v>
      </c>
      <c r="AW75" s="768">
        <v>20</v>
      </c>
      <c r="AX75" s="114">
        <f t="shared" si="32"/>
        <v>3.5609756097560976</v>
      </c>
      <c r="AY75" s="243">
        <v>21</v>
      </c>
      <c r="AZ75" s="243">
        <v>1</v>
      </c>
      <c r="BA75" s="243">
        <v>10</v>
      </c>
      <c r="BB75" s="243">
        <v>9</v>
      </c>
      <c r="BC75" s="243">
        <v>1</v>
      </c>
      <c r="BD75" s="798">
        <f t="shared" si="33"/>
        <v>3.4761904761904763</v>
      </c>
      <c r="BE75" s="576">
        <v>5</v>
      </c>
      <c r="BF75" s="243"/>
      <c r="BG75" s="243">
        <v>3</v>
      </c>
      <c r="BH75" s="243">
        <v>1</v>
      </c>
      <c r="BI75" s="243">
        <v>1</v>
      </c>
      <c r="BJ75" s="243"/>
      <c r="BK75" s="244"/>
      <c r="BL75" s="543">
        <v>38.200000000000003</v>
      </c>
      <c r="BM75" s="580">
        <v>26</v>
      </c>
      <c r="BN75" s="272"/>
      <c r="BO75" s="272">
        <v>5</v>
      </c>
      <c r="BP75" s="272">
        <v>20</v>
      </c>
      <c r="BQ75" s="272">
        <v>0</v>
      </c>
      <c r="BR75" s="272">
        <v>1</v>
      </c>
      <c r="BS75" s="272"/>
      <c r="BT75" s="273">
        <v>51</v>
      </c>
    </row>
    <row r="76" spans="1:73" s="1" customFormat="1" ht="15" customHeight="1" x14ac:dyDescent="0.25">
      <c r="A76" s="12">
        <v>12</v>
      </c>
      <c r="B76" s="413">
        <v>50930</v>
      </c>
      <c r="C76" s="15" t="s">
        <v>6</v>
      </c>
      <c r="D76" s="331" t="s">
        <v>202</v>
      </c>
      <c r="E76" s="458">
        <v>92</v>
      </c>
      <c r="F76" s="471">
        <v>3.26</v>
      </c>
      <c r="G76" s="471">
        <v>23.91</v>
      </c>
      <c r="H76" s="471">
        <v>45.65</v>
      </c>
      <c r="I76" s="471">
        <v>27.17</v>
      </c>
      <c r="J76" s="23">
        <f>(2*F76+3*G76+4*H76+5*I76)/100</f>
        <v>3.9670000000000005</v>
      </c>
      <c r="K76" s="470">
        <v>89</v>
      </c>
      <c r="L76" s="477">
        <v>16.850000000000001</v>
      </c>
      <c r="M76" s="477">
        <v>40.450000000000003</v>
      </c>
      <c r="N76" s="477">
        <v>37.08</v>
      </c>
      <c r="O76" s="477">
        <v>5.62</v>
      </c>
      <c r="P76" s="23">
        <f>(2*L76+3*M76+4*N76+5*O76)/100</f>
        <v>3.3147000000000002</v>
      </c>
      <c r="Q76" s="470">
        <v>95</v>
      </c>
      <c r="R76" s="477">
        <v>1.05</v>
      </c>
      <c r="S76" s="477">
        <v>10.53</v>
      </c>
      <c r="T76" s="477">
        <v>60</v>
      </c>
      <c r="U76" s="477">
        <v>28.42</v>
      </c>
      <c r="V76" s="23">
        <f>(2*R76+3*S76+4*T76+5*U76)/100</f>
        <v>4.1579000000000006</v>
      </c>
      <c r="W76" s="406">
        <f t="shared" si="20"/>
        <v>90</v>
      </c>
      <c r="X76" s="411">
        <v>15</v>
      </c>
      <c r="Y76" s="394">
        <f t="shared" si="21"/>
        <v>16.666666666666668</v>
      </c>
      <c r="Z76" s="409">
        <v>36</v>
      </c>
      <c r="AA76" s="405">
        <f t="shared" si="22"/>
        <v>40</v>
      </c>
      <c r="AB76" s="409">
        <v>39</v>
      </c>
      <c r="AC76" s="405">
        <f t="shared" si="23"/>
        <v>43.333333333333336</v>
      </c>
      <c r="AD76" s="352">
        <f t="shared" si="24"/>
        <v>83.333333333333343</v>
      </c>
      <c r="AE76" s="358">
        <v>84</v>
      </c>
      <c r="AF76" s="359">
        <v>2</v>
      </c>
      <c r="AG76" s="360">
        <f t="shared" si="26"/>
        <v>2.3809523809523809</v>
      </c>
      <c r="AH76" s="358">
        <v>46</v>
      </c>
      <c r="AI76" s="361">
        <f>AH76*100/AE76</f>
        <v>54.761904761904759</v>
      </c>
      <c r="AJ76" s="358">
        <v>36</v>
      </c>
      <c r="AK76" s="362">
        <f>AJ76*100/AE76</f>
        <v>42.857142857142854</v>
      </c>
      <c r="AL76" s="344">
        <f>(AH76+AJ76)*100/AE76</f>
        <v>97.61904761904762</v>
      </c>
      <c r="AM76" s="336">
        <v>87</v>
      </c>
      <c r="AN76" s="736">
        <v>5</v>
      </c>
      <c r="AO76" s="736">
        <v>61</v>
      </c>
      <c r="AP76" s="736">
        <v>21</v>
      </c>
      <c r="AQ76" s="736"/>
      <c r="AR76" s="105">
        <f t="shared" si="34"/>
        <v>3.8160919540229883</v>
      </c>
      <c r="AS76" s="782">
        <v>87</v>
      </c>
      <c r="AT76" s="765"/>
      <c r="AU76" s="765">
        <v>15</v>
      </c>
      <c r="AV76" s="765">
        <v>42</v>
      </c>
      <c r="AW76" s="765">
        <v>30</v>
      </c>
      <c r="AX76" s="114">
        <f t="shared" si="32"/>
        <v>4.1724137931034484</v>
      </c>
      <c r="AY76" s="243">
        <v>21</v>
      </c>
      <c r="AZ76" s="243"/>
      <c r="BA76" s="243">
        <v>8</v>
      </c>
      <c r="BB76" s="243">
        <v>7</v>
      </c>
      <c r="BC76" s="243">
        <v>6</v>
      </c>
      <c r="BD76" s="798">
        <f t="shared" si="33"/>
        <v>3.9047619047619047</v>
      </c>
      <c r="BE76" s="576">
        <v>10</v>
      </c>
      <c r="BF76" s="243"/>
      <c r="BG76" s="243">
        <v>2</v>
      </c>
      <c r="BH76" s="243">
        <v>5</v>
      </c>
      <c r="BI76" s="243">
        <v>2</v>
      </c>
      <c r="BJ76" s="243">
        <v>1</v>
      </c>
      <c r="BK76" s="244"/>
      <c r="BL76" s="545">
        <v>55.2</v>
      </c>
      <c r="BM76" s="580">
        <v>31</v>
      </c>
      <c r="BN76" s="272"/>
      <c r="BO76" s="272">
        <v>2</v>
      </c>
      <c r="BP76" s="272">
        <v>18</v>
      </c>
      <c r="BQ76" s="272">
        <v>7</v>
      </c>
      <c r="BR76" s="272">
        <v>3</v>
      </c>
      <c r="BS76" s="272">
        <v>1</v>
      </c>
      <c r="BT76" s="273">
        <v>61.8</v>
      </c>
    </row>
    <row r="77" spans="1:73" s="1" customFormat="1" ht="15" customHeight="1" x14ac:dyDescent="0.25">
      <c r="A77" s="12">
        <v>13</v>
      </c>
      <c r="B77" s="251">
        <v>51370</v>
      </c>
      <c r="C77" s="5" t="s">
        <v>6</v>
      </c>
      <c r="D77" s="332" t="s">
        <v>49</v>
      </c>
      <c r="E77" s="462">
        <v>110</v>
      </c>
      <c r="F77" s="471"/>
      <c r="G77" s="471">
        <v>7.27</v>
      </c>
      <c r="H77" s="471">
        <v>36.36</v>
      </c>
      <c r="I77" s="471">
        <v>56.36</v>
      </c>
      <c r="J77" s="21">
        <f t="shared" si="28"/>
        <v>4.4904999999999999</v>
      </c>
      <c r="K77" s="470">
        <v>111</v>
      </c>
      <c r="L77" s="477">
        <v>0.9</v>
      </c>
      <c r="M77" s="477">
        <v>18.920000000000002</v>
      </c>
      <c r="N77" s="477">
        <v>48.65</v>
      </c>
      <c r="O77" s="477">
        <v>31.53</v>
      </c>
      <c r="P77" s="21">
        <f t="shared" si="29"/>
        <v>4.1081000000000003</v>
      </c>
      <c r="Q77" s="470">
        <v>112</v>
      </c>
      <c r="R77" s="477"/>
      <c r="S77" s="477">
        <v>8.0399999999999991</v>
      </c>
      <c r="T77" s="477">
        <v>59.82</v>
      </c>
      <c r="U77" s="477">
        <v>32.14</v>
      </c>
      <c r="V77" s="21">
        <f t="shared" si="30"/>
        <v>4.2409999999999997</v>
      </c>
      <c r="W77" s="392">
        <f t="shared" si="20"/>
        <v>110</v>
      </c>
      <c r="X77" s="393">
        <v>12</v>
      </c>
      <c r="Y77" s="394">
        <f t="shared" si="21"/>
        <v>10.909090909090908</v>
      </c>
      <c r="Z77" s="395">
        <v>60</v>
      </c>
      <c r="AA77" s="394">
        <f t="shared" si="22"/>
        <v>54.545454545454547</v>
      </c>
      <c r="AB77" s="395">
        <v>38</v>
      </c>
      <c r="AC77" s="394">
        <f t="shared" si="23"/>
        <v>34.545454545454547</v>
      </c>
      <c r="AD77" s="349">
        <f t="shared" si="24"/>
        <v>89.090909090909093</v>
      </c>
      <c r="AE77" s="358">
        <v>105</v>
      </c>
      <c r="AF77" s="359">
        <v>7</v>
      </c>
      <c r="AG77" s="360">
        <f t="shared" si="26"/>
        <v>6.666666666666667</v>
      </c>
      <c r="AH77" s="358">
        <v>60</v>
      </c>
      <c r="AI77" s="361">
        <f t="shared" si="31"/>
        <v>57.142857142857146</v>
      </c>
      <c r="AJ77" s="358">
        <v>38</v>
      </c>
      <c r="AK77" s="362">
        <f t="shared" ref="AK77:AK112" si="35">AJ77*100/AE77</f>
        <v>36.19047619047619</v>
      </c>
      <c r="AL77" s="344">
        <f t="shared" si="27"/>
        <v>93.333333333333329</v>
      </c>
      <c r="AM77" s="337">
        <v>82</v>
      </c>
      <c r="AN77" s="737">
        <v>12</v>
      </c>
      <c r="AO77" s="737">
        <v>60</v>
      </c>
      <c r="AP77" s="737">
        <v>10</v>
      </c>
      <c r="AQ77" s="737"/>
      <c r="AR77" s="106">
        <f t="shared" si="34"/>
        <v>4.024390243902439</v>
      </c>
      <c r="AS77" s="775">
        <v>82</v>
      </c>
      <c r="AT77" s="768"/>
      <c r="AU77" s="768">
        <v>18</v>
      </c>
      <c r="AV77" s="768">
        <v>31</v>
      </c>
      <c r="AW77" s="768">
        <v>33</v>
      </c>
      <c r="AX77" s="114">
        <f t="shared" si="32"/>
        <v>4.1829268292682924</v>
      </c>
      <c r="AY77" s="240">
        <v>21</v>
      </c>
      <c r="AZ77" s="240"/>
      <c r="BA77" s="240">
        <v>2</v>
      </c>
      <c r="BB77" s="240">
        <v>12</v>
      </c>
      <c r="BC77" s="240">
        <v>7</v>
      </c>
      <c r="BD77" s="797">
        <f t="shared" si="33"/>
        <v>4.2380952380952381</v>
      </c>
      <c r="BE77" s="575">
        <v>36</v>
      </c>
      <c r="BF77" s="240"/>
      <c r="BG77" s="240">
        <v>3</v>
      </c>
      <c r="BH77" s="240">
        <v>16</v>
      </c>
      <c r="BI77" s="240">
        <v>15</v>
      </c>
      <c r="BJ77" s="240">
        <v>2</v>
      </c>
      <c r="BK77" s="241"/>
      <c r="BL77" s="555">
        <v>61.3</v>
      </c>
      <c r="BM77" s="550">
        <v>57</v>
      </c>
      <c r="BN77" s="270"/>
      <c r="BO77" s="270">
        <v>4</v>
      </c>
      <c r="BP77" s="270">
        <v>37</v>
      </c>
      <c r="BQ77" s="270">
        <v>12</v>
      </c>
      <c r="BR77" s="270">
        <v>4</v>
      </c>
      <c r="BS77" s="270"/>
      <c r="BT77" s="563">
        <v>62.6</v>
      </c>
    </row>
    <row r="78" spans="1:73" s="1" customFormat="1" ht="15" customHeight="1" thickBot="1" x14ac:dyDescent="0.3">
      <c r="A78" s="13">
        <v>14</v>
      </c>
      <c r="B78" s="625">
        <v>51580</v>
      </c>
      <c r="C78" s="14" t="s">
        <v>6</v>
      </c>
      <c r="D78" s="333" t="s">
        <v>203</v>
      </c>
      <c r="E78" s="425">
        <v>247</v>
      </c>
      <c r="F78" s="472">
        <v>6.48</v>
      </c>
      <c r="G78" s="472">
        <v>21.46</v>
      </c>
      <c r="H78" s="472">
        <v>44.13</v>
      </c>
      <c r="I78" s="476">
        <v>27.94</v>
      </c>
      <c r="J78" s="22">
        <f t="shared" si="28"/>
        <v>3.9356000000000004</v>
      </c>
      <c r="K78" s="493">
        <v>246</v>
      </c>
      <c r="L78" s="496">
        <v>14.23</v>
      </c>
      <c r="M78" s="496">
        <v>26.02</v>
      </c>
      <c r="N78" s="496">
        <v>41.46</v>
      </c>
      <c r="O78" s="497">
        <v>18.29</v>
      </c>
      <c r="P78" s="22">
        <f t="shared" si="29"/>
        <v>3.6381000000000001</v>
      </c>
      <c r="Q78" s="493">
        <v>249</v>
      </c>
      <c r="R78" s="496"/>
      <c r="S78" s="496">
        <v>12.05</v>
      </c>
      <c r="T78" s="496">
        <v>53.01</v>
      </c>
      <c r="U78" s="497">
        <v>34.94</v>
      </c>
      <c r="V78" s="22">
        <f t="shared" si="30"/>
        <v>4.2288999999999994</v>
      </c>
      <c r="W78" s="400">
        <f t="shared" si="20"/>
        <v>247</v>
      </c>
      <c r="X78" s="401">
        <v>40</v>
      </c>
      <c r="Y78" s="402">
        <f t="shared" si="21"/>
        <v>16.194331983805668</v>
      </c>
      <c r="Z78" s="403">
        <v>121</v>
      </c>
      <c r="AA78" s="402">
        <f t="shared" si="22"/>
        <v>48.987854251012145</v>
      </c>
      <c r="AB78" s="403">
        <v>86</v>
      </c>
      <c r="AC78" s="402">
        <f t="shared" si="23"/>
        <v>34.817813765182187</v>
      </c>
      <c r="AD78" s="351">
        <f t="shared" si="24"/>
        <v>83.805668016194332</v>
      </c>
      <c r="AE78" s="364">
        <v>213</v>
      </c>
      <c r="AF78" s="365"/>
      <c r="AG78" s="366"/>
      <c r="AH78" s="367">
        <v>88</v>
      </c>
      <c r="AI78" s="368">
        <f t="shared" si="31"/>
        <v>41.314553990610328</v>
      </c>
      <c r="AJ78" s="367">
        <v>125</v>
      </c>
      <c r="AK78" s="369">
        <f t="shared" si="35"/>
        <v>58.685446009389672</v>
      </c>
      <c r="AL78" s="345">
        <f t="shared" si="27"/>
        <v>100</v>
      </c>
      <c r="AM78" s="338">
        <v>241</v>
      </c>
      <c r="AN78" s="747">
        <v>31</v>
      </c>
      <c r="AO78" s="747">
        <v>174</v>
      </c>
      <c r="AP78" s="747">
        <v>34</v>
      </c>
      <c r="AQ78" s="747">
        <v>2</v>
      </c>
      <c r="AR78" s="107">
        <f t="shared" si="34"/>
        <v>3.9709543568464731</v>
      </c>
      <c r="AS78" s="777">
        <v>239</v>
      </c>
      <c r="AT78" s="779">
        <v>4</v>
      </c>
      <c r="AU78" s="779">
        <v>88</v>
      </c>
      <c r="AV78" s="779">
        <v>97</v>
      </c>
      <c r="AW78" s="779">
        <v>50</v>
      </c>
      <c r="AX78" s="122">
        <f t="shared" si="32"/>
        <v>3.8075313807531379</v>
      </c>
      <c r="AY78" s="245">
        <v>65</v>
      </c>
      <c r="AZ78" s="245">
        <v>3</v>
      </c>
      <c r="BA78" s="245">
        <v>12</v>
      </c>
      <c r="BB78" s="245">
        <v>32</v>
      </c>
      <c r="BC78" s="245">
        <v>18</v>
      </c>
      <c r="BD78" s="799">
        <f t="shared" si="33"/>
        <v>4</v>
      </c>
      <c r="BE78" s="577">
        <v>36</v>
      </c>
      <c r="BF78" s="245">
        <v>1</v>
      </c>
      <c r="BG78" s="245">
        <v>5</v>
      </c>
      <c r="BH78" s="245">
        <v>20</v>
      </c>
      <c r="BI78" s="245">
        <v>6</v>
      </c>
      <c r="BJ78" s="245">
        <v>4</v>
      </c>
      <c r="BK78" s="246"/>
      <c r="BL78" s="546">
        <v>53.3</v>
      </c>
      <c r="BM78" s="560">
        <v>101</v>
      </c>
      <c r="BN78" s="274">
        <v>2</v>
      </c>
      <c r="BO78" s="274">
        <v>7</v>
      </c>
      <c r="BP78" s="274">
        <v>72</v>
      </c>
      <c r="BQ78" s="274">
        <v>13</v>
      </c>
      <c r="BR78" s="274">
        <v>7</v>
      </c>
      <c r="BS78" s="274"/>
      <c r="BT78" s="566">
        <v>57</v>
      </c>
      <c r="BU78" s="276"/>
    </row>
    <row r="79" spans="1:73" s="1" customFormat="1" ht="15" customHeight="1" x14ac:dyDescent="0.25">
      <c r="A79" s="17">
        <v>1</v>
      </c>
      <c r="B79" s="46">
        <v>60010</v>
      </c>
      <c r="C79" s="15" t="s">
        <v>7</v>
      </c>
      <c r="D79" s="331" t="s">
        <v>204</v>
      </c>
      <c r="E79" s="426">
        <v>105</v>
      </c>
      <c r="F79" s="475">
        <v>2.86</v>
      </c>
      <c r="G79" s="475">
        <v>24.76</v>
      </c>
      <c r="H79" s="475">
        <v>32.380000000000003</v>
      </c>
      <c r="I79" s="475">
        <v>40</v>
      </c>
      <c r="J79" s="23">
        <f t="shared" si="28"/>
        <v>4.0952000000000002</v>
      </c>
      <c r="K79" s="480">
        <v>100</v>
      </c>
      <c r="L79" s="481">
        <v>3</v>
      </c>
      <c r="M79" s="481">
        <v>23</v>
      </c>
      <c r="N79" s="481">
        <v>47</v>
      </c>
      <c r="O79" s="481">
        <v>27</v>
      </c>
      <c r="P79" s="23">
        <f t="shared" si="29"/>
        <v>3.98</v>
      </c>
      <c r="Q79" s="480">
        <v>104</v>
      </c>
      <c r="R79" s="481">
        <v>1.92</v>
      </c>
      <c r="S79" s="481">
        <v>15.38</v>
      </c>
      <c r="T79" s="481">
        <v>55.77</v>
      </c>
      <c r="U79" s="481">
        <v>26.92</v>
      </c>
      <c r="V79" s="23">
        <f t="shared" si="30"/>
        <v>4.0766</v>
      </c>
      <c r="W79" s="406">
        <f t="shared" si="20"/>
        <v>101</v>
      </c>
      <c r="X79" s="411">
        <v>20</v>
      </c>
      <c r="Y79" s="405">
        <f t="shared" si="21"/>
        <v>19.801980198019802</v>
      </c>
      <c r="Z79" s="409">
        <v>47</v>
      </c>
      <c r="AA79" s="405">
        <f t="shared" si="22"/>
        <v>46.534653465346537</v>
      </c>
      <c r="AB79" s="409">
        <v>34</v>
      </c>
      <c r="AC79" s="405">
        <f t="shared" si="23"/>
        <v>33.663366336633665</v>
      </c>
      <c r="AD79" s="352">
        <f t="shared" si="24"/>
        <v>80.198019801980195</v>
      </c>
      <c r="AE79" s="381">
        <v>93</v>
      </c>
      <c r="AF79" s="371">
        <v>3</v>
      </c>
      <c r="AG79" s="372">
        <f t="shared" ref="AG79:AG108" si="36">AF79*100/AE79</f>
        <v>3.225806451612903</v>
      </c>
      <c r="AH79" s="370">
        <v>51</v>
      </c>
      <c r="AI79" s="373">
        <f t="shared" si="31"/>
        <v>54.838709677419352</v>
      </c>
      <c r="AJ79" s="370">
        <v>39</v>
      </c>
      <c r="AK79" s="374">
        <f t="shared" si="35"/>
        <v>41.935483870967744</v>
      </c>
      <c r="AL79" s="346">
        <f t="shared" si="27"/>
        <v>96.774193548387103</v>
      </c>
      <c r="AM79" s="758">
        <v>91</v>
      </c>
      <c r="AN79" s="738">
        <v>3</v>
      </c>
      <c r="AO79" s="738">
        <v>62</v>
      </c>
      <c r="AP79" s="738">
        <v>23</v>
      </c>
      <c r="AQ79" s="738">
        <v>3</v>
      </c>
      <c r="AR79" s="719">
        <f t="shared" si="34"/>
        <v>3.7142857142857144</v>
      </c>
      <c r="AS79" s="769">
        <v>90</v>
      </c>
      <c r="AT79" s="738">
        <v>3</v>
      </c>
      <c r="AU79" s="738">
        <v>36</v>
      </c>
      <c r="AV79" s="738">
        <v>33</v>
      </c>
      <c r="AW79" s="741">
        <v>18</v>
      </c>
      <c r="AX79" s="123">
        <f t="shared" si="32"/>
        <v>3.7333333333333334</v>
      </c>
      <c r="AY79" s="243">
        <v>20</v>
      </c>
      <c r="AZ79" s="243">
        <v>1</v>
      </c>
      <c r="BA79" s="243">
        <v>7</v>
      </c>
      <c r="BB79" s="243">
        <v>9</v>
      </c>
      <c r="BC79" s="243">
        <v>3</v>
      </c>
      <c r="BD79" s="798">
        <f t="shared" si="33"/>
        <v>3.7</v>
      </c>
      <c r="BE79" s="576">
        <v>22</v>
      </c>
      <c r="BF79" s="243"/>
      <c r="BG79" s="243">
        <v>5</v>
      </c>
      <c r="BH79" s="243">
        <v>13</v>
      </c>
      <c r="BI79" s="243">
        <v>3</v>
      </c>
      <c r="BJ79" s="243">
        <v>1</v>
      </c>
      <c r="BK79" s="244"/>
      <c r="BL79" s="548">
        <v>50</v>
      </c>
      <c r="BM79" s="590">
        <v>42</v>
      </c>
      <c r="BN79" s="272"/>
      <c r="BO79" s="272">
        <v>4</v>
      </c>
      <c r="BP79" s="272">
        <v>31</v>
      </c>
      <c r="BQ79" s="272"/>
      <c r="BR79" s="272">
        <v>7</v>
      </c>
      <c r="BS79" s="272"/>
      <c r="BT79" s="564">
        <v>58.8</v>
      </c>
    </row>
    <row r="80" spans="1:73" s="1" customFormat="1" ht="15" customHeight="1" x14ac:dyDescent="0.25">
      <c r="A80" s="12">
        <v>2</v>
      </c>
      <c r="B80" s="47">
        <v>60020</v>
      </c>
      <c r="C80" s="5" t="s">
        <v>7</v>
      </c>
      <c r="D80" s="332" t="s">
        <v>50</v>
      </c>
      <c r="E80" s="440">
        <v>69</v>
      </c>
      <c r="F80" s="471"/>
      <c r="G80" s="471">
        <v>26.09</v>
      </c>
      <c r="H80" s="471">
        <v>40.58</v>
      </c>
      <c r="I80" s="471">
        <v>33.33</v>
      </c>
      <c r="J80" s="21">
        <f t="shared" si="28"/>
        <v>4.0723999999999991</v>
      </c>
      <c r="K80" s="470">
        <v>68</v>
      </c>
      <c r="L80" s="477">
        <v>5.88</v>
      </c>
      <c r="M80" s="477">
        <v>35.29</v>
      </c>
      <c r="N80" s="477">
        <v>42.65</v>
      </c>
      <c r="O80" s="477">
        <v>16.18</v>
      </c>
      <c r="P80" s="21">
        <f t="shared" si="29"/>
        <v>3.6913</v>
      </c>
      <c r="Q80" s="470">
        <v>72</v>
      </c>
      <c r="R80" s="477">
        <v>1.39</v>
      </c>
      <c r="S80" s="477">
        <v>20.83</v>
      </c>
      <c r="T80" s="477">
        <v>66.67</v>
      </c>
      <c r="U80" s="477">
        <v>11.11</v>
      </c>
      <c r="V80" s="21">
        <f>(2*R80+3*S80+4*T80+5*U80)/100</f>
        <v>3.875</v>
      </c>
      <c r="W80" s="392">
        <f t="shared" ref="W80:W117" si="37">X80+Z80+AB80</f>
        <v>66</v>
      </c>
      <c r="X80" s="393">
        <v>15</v>
      </c>
      <c r="Y80" s="394">
        <f t="shared" ref="Y80:Y108" si="38">X80*100/W80</f>
        <v>22.727272727272727</v>
      </c>
      <c r="Z80" s="395">
        <v>38</v>
      </c>
      <c r="AA80" s="394">
        <f t="shared" ref="AA80:AA117" si="39">Z80*100/W80</f>
        <v>57.575757575757578</v>
      </c>
      <c r="AB80" s="395">
        <v>13</v>
      </c>
      <c r="AC80" s="394">
        <f t="shared" ref="AC80:AC117" si="40">AB80*100/W80</f>
        <v>19.696969696969695</v>
      </c>
      <c r="AD80" s="349">
        <f t="shared" ref="AD80:AD117" si="41">AA80+AC80</f>
        <v>77.27272727272728</v>
      </c>
      <c r="AE80" s="382">
        <v>66</v>
      </c>
      <c r="AF80" s="359">
        <v>6</v>
      </c>
      <c r="AG80" s="372">
        <f t="shared" si="36"/>
        <v>9.0909090909090917</v>
      </c>
      <c r="AH80" s="358">
        <v>40</v>
      </c>
      <c r="AI80" s="361">
        <f t="shared" si="31"/>
        <v>60.606060606060609</v>
      </c>
      <c r="AJ80" s="358">
        <v>20</v>
      </c>
      <c r="AK80" s="362">
        <f t="shared" si="35"/>
        <v>30.303030303030305</v>
      </c>
      <c r="AL80" s="344">
        <f t="shared" si="27"/>
        <v>90.909090909090907</v>
      </c>
      <c r="AM80" s="337">
        <v>66</v>
      </c>
      <c r="AN80" s="737">
        <v>2</v>
      </c>
      <c r="AO80" s="737">
        <v>49</v>
      </c>
      <c r="AP80" s="737">
        <v>12</v>
      </c>
      <c r="AQ80" s="737">
        <v>3</v>
      </c>
      <c r="AR80" s="106">
        <f t="shared" si="34"/>
        <v>3.7575757575757578</v>
      </c>
      <c r="AS80" s="767">
        <v>66</v>
      </c>
      <c r="AT80" s="768">
        <v>5</v>
      </c>
      <c r="AU80" s="768">
        <v>31</v>
      </c>
      <c r="AV80" s="768">
        <v>20</v>
      </c>
      <c r="AW80" s="768">
        <v>10</v>
      </c>
      <c r="AX80" s="114">
        <f t="shared" si="32"/>
        <v>3.5303030303030303</v>
      </c>
      <c r="AY80" s="240">
        <v>13</v>
      </c>
      <c r="AZ80" s="240">
        <v>2</v>
      </c>
      <c r="BA80" s="240">
        <v>6</v>
      </c>
      <c r="BB80" s="240">
        <v>3</v>
      </c>
      <c r="BC80" s="240">
        <v>2</v>
      </c>
      <c r="BD80" s="797">
        <f t="shared" si="33"/>
        <v>3.3846153846153846</v>
      </c>
      <c r="BE80" s="575">
        <v>6</v>
      </c>
      <c r="BF80" s="240"/>
      <c r="BG80" s="240">
        <v>3</v>
      </c>
      <c r="BH80" s="240">
        <v>3</v>
      </c>
      <c r="BI80" s="240"/>
      <c r="BJ80" s="240"/>
      <c r="BK80" s="241"/>
      <c r="BL80" s="545">
        <v>39.799999999999997</v>
      </c>
      <c r="BM80" s="846">
        <v>19</v>
      </c>
      <c r="BN80" s="270"/>
      <c r="BO80" s="270">
        <v>3</v>
      </c>
      <c r="BP80" s="270">
        <v>14</v>
      </c>
      <c r="BQ80" s="270">
        <v>1</v>
      </c>
      <c r="BR80" s="270">
        <v>1</v>
      </c>
      <c r="BS80" s="270"/>
      <c r="BT80" s="271">
        <v>52.1</v>
      </c>
    </row>
    <row r="81" spans="1:72" s="1" customFormat="1" ht="15" customHeight="1" x14ac:dyDescent="0.25">
      <c r="A81" s="12">
        <v>3</v>
      </c>
      <c r="B81" s="47">
        <v>60050</v>
      </c>
      <c r="C81" s="5" t="s">
        <v>7</v>
      </c>
      <c r="D81" s="332" t="s">
        <v>205</v>
      </c>
      <c r="E81" s="440">
        <v>117</v>
      </c>
      <c r="F81" s="471">
        <v>3.42</v>
      </c>
      <c r="G81" s="471">
        <v>17.09</v>
      </c>
      <c r="H81" s="471">
        <v>50.43</v>
      </c>
      <c r="I81" s="471">
        <v>29.06</v>
      </c>
      <c r="J81" s="21">
        <f t="shared" si="28"/>
        <v>4.0513000000000003</v>
      </c>
      <c r="K81" s="470">
        <v>114</v>
      </c>
      <c r="L81" s="477">
        <v>7.02</v>
      </c>
      <c r="M81" s="477">
        <v>31.58</v>
      </c>
      <c r="N81" s="477">
        <v>53.51</v>
      </c>
      <c r="O81" s="477">
        <v>7.89</v>
      </c>
      <c r="P81" s="21">
        <f t="shared" si="29"/>
        <v>3.6227</v>
      </c>
      <c r="Q81" s="470">
        <v>116</v>
      </c>
      <c r="R81" s="477">
        <v>0.86</v>
      </c>
      <c r="S81" s="477">
        <v>15.52</v>
      </c>
      <c r="T81" s="477">
        <v>56.9</v>
      </c>
      <c r="U81" s="477">
        <v>26.72</v>
      </c>
      <c r="V81" s="21">
        <f>(2*R81+3*S81+4*T81+5*U81)/100</f>
        <v>4.0948000000000002</v>
      </c>
      <c r="W81" s="392">
        <f t="shared" si="37"/>
        <v>116</v>
      </c>
      <c r="X81" s="393">
        <v>37</v>
      </c>
      <c r="Y81" s="394">
        <f t="shared" si="38"/>
        <v>31.896551724137932</v>
      </c>
      <c r="Z81" s="395">
        <v>48</v>
      </c>
      <c r="AA81" s="394">
        <f t="shared" si="39"/>
        <v>41.379310344827587</v>
      </c>
      <c r="AB81" s="395">
        <v>31</v>
      </c>
      <c r="AC81" s="394">
        <f t="shared" si="40"/>
        <v>26.724137931034484</v>
      </c>
      <c r="AD81" s="349">
        <f t="shared" si="41"/>
        <v>68.103448275862064</v>
      </c>
      <c r="AE81" s="382">
        <v>109</v>
      </c>
      <c r="AF81" s="359">
        <v>5</v>
      </c>
      <c r="AG81" s="372">
        <f t="shared" si="36"/>
        <v>4.5871559633027523</v>
      </c>
      <c r="AH81" s="358">
        <v>62</v>
      </c>
      <c r="AI81" s="361">
        <f t="shared" si="31"/>
        <v>56.88073394495413</v>
      </c>
      <c r="AJ81" s="358">
        <v>42</v>
      </c>
      <c r="AK81" s="362">
        <f t="shared" si="35"/>
        <v>38.532110091743121</v>
      </c>
      <c r="AL81" s="344">
        <f t="shared" si="27"/>
        <v>95.412844036697251</v>
      </c>
      <c r="AM81" s="337">
        <v>101</v>
      </c>
      <c r="AN81" s="737">
        <v>4</v>
      </c>
      <c r="AO81" s="737">
        <v>75</v>
      </c>
      <c r="AP81" s="737">
        <v>14</v>
      </c>
      <c r="AQ81" s="737">
        <v>8</v>
      </c>
      <c r="AR81" s="106">
        <f t="shared" si="34"/>
        <v>3.7425742574257428</v>
      </c>
      <c r="AS81" s="767">
        <v>100</v>
      </c>
      <c r="AT81" s="768">
        <v>4</v>
      </c>
      <c r="AU81" s="768">
        <v>47</v>
      </c>
      <c r="AV81" s="768">
        <v>28</v>
      </c>
      <c r="AW81" s="768">
        <v>21</v>
      </c>
      <c r="AX81" s="114">
        <f t="shared" si="32"/>
        <v>3.66</v>
      </c>
      <c r="AY81" s="240">
        <v>30</v>
      </c>
      <c r="AZ81" s="240"/>
      <c r="BA81" s="240">
        <v>10</v>
      </c>
      <c r="BB81" s="240">
        <v>15</v>
      </c>
      <c r="BC81" s="240">
        <v>5</v>
      </c>
      <c r="BD81" s="797">
        <f t="shared" si="33"/>
        <v>3.8333333333333335</v>
      </c>
      <c r="BE81" s="575">
        <v>12</v>
      </c>
      <c r="BF81" s="240"/>
      <c r="BG81" s="240">
        <v>2</v>
      </c>
      <c r="BH81" s="240">
        <v>8</v>
      </c>
      <c r="BI81" s="240">
        <v>2</v>
      </c>
      <c r="BJ81" s="240"/>
      <c r="BK81" s="241"/>
      <c r="BL81" s="552">
        <v>44.1</v>
      </c>
      <c r="BM81" s="550">
        <v>42</v>
      </c>
      <c r="BN81" s="270"/>
      <c r="BO81" s="270">
        <v>7</v>
      </c>
      <c r="BP81" s="270">
        <v>28</v>
      </c>
      <c r="BQ81" s="270">
        <v>2</v>
      </c>
      <c r="BR81" s="270">
        <v>5</v>
      </c>
      <c r="BS81" s="270"/>
      <c r="BT81" s="540">
        <v>55.8</v>
      </c>
    </row>
    <row r="82" spans="1:72" s="1" customFormat="1" ht="15" customHeight="1" x14ac:dyDescent="0.25">
      <c r="A82" s="12">
        <v>4</v>
      </c>
      <c r="B82" s="47">
        <v>60070</v>
      </c>
      <c r="C82" s="5" t="s">
        <v>7</v>
      </c>
      <c r="D82" s="332" t="s">
        <v>206</v>
      </c>
      <c r="E82" s="440">
        <v>115</v>
      </c>
      <c r="F82" s="471"/>
      <c r="G82" s="471">
        <v>6.96</v>
      </c>
      <c r="H82" s="471">
        <v>35.65</v>
      </c>
      <c r="I82" s="471">
        <v>57.39</v>
      </c>
      <c r="J82" s="21">
        <f t="shared" si="28"/>
        <v>4.5042999999999997</v>
      </c>
      <c r="K82" s="470">
        <v>114</v>
      </c>
      <c r="L82" s="477">
        <v>0.88</v>
      </c>
      <c r="M82" s="477">
        <v>13.16</v>
      </c>
      <c r="N82" s="477">
        <v>56.14</v>
      </c>
      <c r="O82" s="477">
        <v>29.82</v>
      </c>
      <c r="P82" s="21">
        <f t="shared" si="29"/>
        <v>4.149</v>
      </c>
      <c r="Q82" s="470">
        <v>114</v>
      </c>
      <c r="R82" s="477"/>
      <c r="S82" s="477">
        <v>7.89</v>
      </c>
      <c r="T82" s="477">
        <v>57.02</v>
      </c>
      <c r="U82" s="477">
        <v>35.090000000000003</v>
      </c>
      <c r="V82" s="21">
        <f>(2*R82+3*S82+4*T82+5*U82)/100</f>
        <v>4.2720000000000002</v>
      </c>
      <c r="W82" s="392">
        <f t="shared" si="37"/>
        <v>119</v>
      </c>
      <c r="X82" s="393">
        <v>23</v>
      </c>
      <c r="Y82" s="394">
        <f t="shared" si="38"/>
        <v>19.327731092436974</v>
      </c>
      <c r="Z82" s="395">
        <v>60</v>
      </c>
      <c r="AA82" s="394">
        <f t="shared" si="39"/>
        <v>50.420168067226889</v>
      </c>
      <c r="AB82" s="395">
        <v>36</v>
      </c>
      <c r="AC82" s="394">
        <f t="shared" si="40"/>
        <v>30.252100840336134</v>
      </c>
      <c r="AD82" s="349">
        <f t="shared" si="41"/>
        <v>80.672268907563023</v>
      </c>
      <c r="AE82" s="382">
        <v>113</v>
      </c>
      <c r="AF82" s="359">
        <v>7</v>
      </c>
      <c r="AG82" s="360">
        <f t="shared" si="36"/>
        <v>6.1946902654867255</v>
      </c>
      <c r="AH82" s="358">
        <v>45</v>
      </c>
      <c r="AI82" s="361">
        <f t="shared" si="31"/>
        <v>39.823008849557525</v>
      </c>
      <c r="AJ82" s="358">
        <v>61</v>
      </c>
      <c r="AK82" s="362">
        <f t="shared" si="35"/>
        <v>53.982300884955755</v>
      </c>
      <c r="AL82" s="344">
        <f t="shared" si="27"/>
        <v>93.805309734513273</v>
      </c>
      <c r="AM82" s="337">
        <v>123</v>
      </c>
      <c r="AN82" s="737">
        <v>11</v>
      </c>
      <c r="AO82" s="737">
        <v>84</v>
      </c>
      <c r="AP82" s="737">
        <v>22</v>
      </c>
      <c r="AQ82" s="737">
        <v>6</v>
      </c>
      <c r="AR82" s="106">
        <f t="shared" si="34"/>
        <v>3.8130081300813008</v>
      </c>
      <c r="AS82" s="767">
        <v>122</v>
      </c>
      <c r="AT82" s="768">
        <v>5</v>
      </c>
      <c r="AU82" s="768">
        <v>44</v>
      </c>
      <c r="AV82" s="768">
        <v>48</v>
      </c>
      <c r="AW82" s="768">
        <v>25</v>
      </c>
      <c r="AX82" s="114">
        <f t="shared" si="32"/>
        <v>3.762295081967213</v>
      </c>
      <c r="AY82" s="240">
        <v>23</v>
      </c>
      <c r="AZ82" s="240"/>
      <c r="BA82" s="240">
        <v>5</v>
      </c>
      <c r="BB82" s="240">
        <v>10</v>
      </c>
      <c r="BC82" s="240">
        <v>8</v>
      </c>
      <c r="BD82" s="797">
        <f t="shared" si="33"/>
        <v>4.1304347826086953</v>
      </c>
      <c r="BE82" s="575">
        <v>31</v>
      </c>
      <c r="BF82" s="240"/>
      <c r="BG82" s="240"/>
      <c r="BH82" s="240">
        <v>12</v>
      </c>
      <c r="BI82" s="240">
        <v>14</v>
      </c>
      <c r="BJ82" s="240">
        <v>5</v>
      </c>
      <c r="BK82" s="241"/>
      <c r="BL82" s="552">
        <v>65.7</v>
      </c>
      <c r="BM82" s="554">
        <v>54</v>
      </c>
      <c r="BN82" s="270"/>
      <c r="BO82" s="270"/>
      <c r="BP82" s="270">
        <v>32</v>
      </c>
      <c r="BQ82" s="270">
        <v>11</v>
      </c>
      <c r="BR82" s="270">
        <v>10</v>
      </c>
      <c r="BS82" s="270">
        <v>1</v>
      </c>
      <c r="BT82" s="540">
        <v>67.5</v>
      </c>
    </row>
    <row r="83" spans="1:72" s="1" customFormat="1" ht="15" customHeight="1" x14ac:dyDescent="0.25">
      <c r="A83" s="12">
        <v>5</v>
      </c>
      <c r="B83" s="47">
        <v>60180</v>
      </c>
      <c r="C83" s="5" t="s">
        <v>7</v>
      </c>
      <c r="D83" s="332" t="s">
        <v>207</v>
      </c>
      <c r="E83" s="464">
        <v>173</v>
      </c>
      <c r="F83" s="471">
        <v>2.31</v>
      </c>
      <c r="G83" s="471">
        <v>15.61</v>
      </c>
      <c r="H83" s="471">
        <v>48.55</v>
      </c>
      <c r="I83" s="471">
        <v>33.53</v>
      </c>
      <c r="J83" s="21">
        <f t="shared" si="28"/>
        <v>4.1329999999999991</v>
      </c>
      <c r="K83" s="470">
        <v>170</v>
      </c>
      <c r="L83" s="477">
        <v>0.59</v>
      </c>
      <c r="M83" s="477">
        <v>18.239999999999998</v>
      </c>
      <c r="N83" s="477">
        <v>58.24</v>
      </c>
      <c r="O83" s="477">
        <v>22.94</v>
      </c>
      <c r="P83" s="21">
        <f t="shared" si="29"/>
        <v>4.0355999999999996</v>
      </c>
      <c r="Q83" s="470">
        <v>170</v>
      </c>
      <c r="R83" s="477"/>
      <c r="S83" s="477">
        <v>9.41</v>
      </c>
      <c r="T83" s="477">
        <v>68.239999999999995</v>
      </c>
      <c r="U83" s="477">
        <v>22.35</v>
      </c>
      <c r="V83" s="21">
        <f t="shared" si="30"/>
        <v>4.1294000000000004</v>
      </c>
      <c r="W83" s="392">
        <f t="shared" si="37"/>
        <v>169</v>
      </c>
      <c r="X83" s="393">
        <v>22</v>
      </c>
      <c r="Y83" s="394">
        <f t="shared" si="38"/>
        <v>13.017751479289942</v>
      </c>
      <c r="Z83" s="395">
        <v>79</v>
      </c>
      <c r="AA83" s="394">
        <f t="shared" si="39"/>
        <v>46.745562130177518</v>
      </c>
      <c r="AB83" s="395">
        <v>68</v>
      </c>
      <c r="AC83" s="394">
        <f t="shared" si="40"/>
        <v>40.236686390532547</v>
      </c>
      <c r="AD83" s="349">
        <f t="shared" si="41"/>
        <v>86.982248520710073</v>
      </c>
      <c r="AE83" s="382">
        <v>169</v>
      </c>
      <c r="AF83" s="359">
        <v>5</v>
      </c>
      <c r="AG83" s="360">
        <f t="shared" si="36"/>
        <v>2.9585798816568047</v>
      </c>
      <c r="AH83" s="358">
        <v>79</v>
      </c>
      <c r="AI83" s="361">
        <f t="shared" si="31"/>
        <v>46.745562130177518</v>
      </c>
      <c r="AJ83" s="358">
        <v>85</v>
      </c>
      <c r="AK83" s="362">
        <f t="shared" si="35"/>
        <v>50.295857988165679</v>
      </c>
      <c r="AL83" s="344">
        <f t="shared" si="27"/>
        <v>97.041420118343197</v>
      </c>
      <c r="AM83" s="337">
        <v>140</v>
      </c>
      <c r="AN83" s="737">
        <v>8</v>
      </c>
      <c r="AO83" s="737">
        <v>105</v>
      </c>
      <c r="AP83" s="737">
        <v>21</v>
      </c>
      <c r="AQ83" s="737">
        <v>6</v>
      </c>
      <c r="AR83" s="106">
        <f t="shared" si="34"/>
        <v>3.8214285714285716</v>
      </c>
      <c r="AS83" s="767">
        <v>138</v>
      </c>
      <c r="AT83" s="768">
        <v>8</v>
      </c>
      <c r="AU83" s="768">
        <v>46</v>
      </c>
      <c r="AV83" s="768">
        <v>50</v>
      </c>
      <c r="AW83" s="768">
        <v>34</v>
      </c>
      <c r="AX83" s="114">
        <f t="shared" si="32"/>
        <v>3.7971014492753623</v>
      </c>
      <c r="AY83" s="240">
        <v>19</v>
      </c>
      <c r="AZ83" s="240">
        <v>1</v>
      </c>
      <c r="BA83" s="240">
        <v>4</v>
      </c>
      <c r="BB83" s="240">
        <v>9</v>
      </c>
      <c r="BC83" s="240">
        <v>5</v>
      </c>
      <c r="BD83" s="797">
        <f t="shared" si="33"/>
        <v>3.9473684210526314</v>
      </c>
      <c r="BE83" s="575">
        <v>32</v>
      </c>
      <c r="BF83" s="240">
        <v>4</v>
      </c>
      <c r="BG83" s="240">
        <v>5</v>
      </c>
      <c r="BH83" s="240">
        <v>13</v>
      </c>
      <c r="BI83" s="240">
        <v>7</v>
      </c>
      <c r="BJ83" s="240">
        <v>3</v>
      </c>
      <c r="BK83" s="241"/>
      <c r="BL83" s="543">
        <v>51</v>
      </c>
      <c r="BM83" s="554">
        <v>51</v>
      </c>
      <c r="BN83" s="270"/>
      <c r="BO83" s="270">
        <v>3</v>
      </c>
      <c r="BP83" s="270">
        <v>31</v>
      </c>
      <c r="BQ83" s="270">
        <v>11</v>
      </c>
      <c r="BR83" s="270">
        <v>5</v>
      </c>
      <c r="BS83" s="270"/>
      <c r="BT83" s="540">
        <v>60</v>
      </c>
    </row>
    <row r="84" spans="1:72" s="1" customFormat="1" ht="15" customHeight="1" x14ac:dyDescent="0.25">
      <c r="A84" s="12">
        <v>6</v>
      </c>
      <c r="B84" s="47">
        <v>60240</v>
      </c>
      <c r="C84" s="5" t="s">
        <v>7</v>
      </c>
      <c r="D84" s="332" t="s">
        <v>208</v>
      </c>
      <c r="E84" s="465">
        <v>234</v>
      </c>
      <c r="F84" s="471">
        <v>2.14</v>
      </c>
      <c r="G84" s="471">
        <v>24.36</v>
      </c>
      <c r="H84" s="471">
        <v>39.74</v>
      </c>
      <c r="I84" s="471">
        <v>33.76</v>
      </c>
      <c r="J84" s="21">
        <f t="shared" si="28"/>
        <v>4.0511999999999997</v>
      </c>
      <c r="K84" s="470">
        <v>227</v>
      </c>
      <c r="L84" s="477">
        <v>3.96</v>
      </c>
      <c r="M84" s="477">
        <v>30.4</v>
      </c>
      <c r="N84" s="477">
        <v>44.49</v>
      </c>
      <c r="O84" s="477">
        <v>21.15</v>
      </c>
      <c r="P84" s="21">
        <f t="shared" si="29"/>
        <v>3.8283</v>
      </c>
      <c r="Q84" s="470">
        <v>227</v>
      </c>
      <c r="R84" s="477">
        <v>0.88</v>
      </c>
      <c r="S84" s="477">
        <v>20.260000000000002</v>
      </c>
      <c r="T84" s="477">
        <v>51.54</v>
      </c>
      <c r="U84" s="477">
        <v>27.31</v>
      </c>
      <c r="V84" s="21">
        <f t="shared" si="30"/>
        <v>4.0525000000000002</v>
      </c>
      <c r="W84" s="392">
        <f t="shared" si="37"/>
        <v>213</v>
      </c>
      <c r="X84" s="393">
        <v>37</v>
      </c>
      <c r="Y84" s="394">
        <f t="shared" si="38"/>
        <v>17.370892018779344</v>
      </c>
      <c r="Z84" s="395">
        <v>97</v>
      </c>
      <c r="AA84" s="394">
        <f t="shared" si="39"/>
        <v>45.539906103286384</v>
      </c>
      <c r="AB84" s="395">
        <v>79</v>
      </c>
      <c r="AC84" s="394">
        <f t="shared" si="40"/>
        <v>37.089201877934272</v>
      </c>
      <c r="AD84" s="349">
        <f t="shared" si="41"/>
        <v>82.629107981220656</v>
      </c>
      <c r="AE84" s="382">
        <v>215</v>
      </c>
      <c r="AF84" s="359">
        <v>6</v>
      </c>
      <c r="AG84" s="360">
        <f t="shared" si="36"/>
        <v>2.7906976744186047</v>
      </c>
      <c r="AH84" s="358">
        <v>89</v>
      </c>
      <c r="AI84" s="361">
        <f t="shared" si="31"/>
        <v>41.395348837209305</v>
      </c>
      <c r="AJ84" s="358">
        <v>120</v>
      </c>
      <c r="AK84" s="362">
        <f t="shared" si="35"/>
        <v>55.813953488372093</v>
      </c>
      <c r="AL84" s="344">
        <f t="shared" si="27"/>
        <v>97.20930232558139</v>
      </c>
      <c r="AM84" s="337">
        <v>155</v>
      </c>
      <c r="AN84" s="737">
        <v>7</v>
      </c>
      <c r="AO84" s="737">
        <v>123</v>
      </c>
      <c r="AP84" s="737">
        <v>23</v>
      </c>
      <c r="AQ84" s="737">
        <v>2</v>
      </c>
      <c r="AR84" s="106">
        <f t="shared" si="34"/>
        <v>3.870967741935484</v>
      </c>
      <c r="AS84" s="767">
        <v>156</v>
      </c>
      <c r="AT84" s="768">
        <v>2</v>
      </c>
      <c r="AU84" s="768">
        <v>68</v>
      </c>
      <c r="AV84" s="768">
        <v>53</v>
      </c>
      <c r="AW84" s="768">
        <v>33</v>
      </c>
      <c r="AX84" s="114">
        <f t="shared" si="32"/>
        <v>3.75</v>
      </c>
      <c r="AY84" s="240">
        <v>40</v>
      </c>
      <c r="AZ84" s="240"/>
      <c r="BA84" s="240">
        <v>13</v>
      </c>
      <c r="BB84" s="240">
        <v>18</v>
      </c>
      <c r="BC84" s="240">
        <v>9</v>
      </c>
      <c r="BD84" s="797">
        <f t="shared" si="33"/>
        <v>3.9</v>
      </c>
      <c r="BE84" s="575">
        <v>47</v>
      </c>
      <c r="BF84" s="240"/>
      <c r="BG84" s="240">
        <v>10</v>
      </c>
      <c r="BH84" s="240">
        <v>16</v>
      </c>
      <c r="BI84" s="240">
        <v>14</v>
      </c>
      <c r="BJ84" s="240">
        <v>7</v>
      </c>
      <c r="BK84" s="241"/>
      <c r="BL84" s="552">
        <v>58.4</v>
      </c>
      <c r="BM84" s="550">
        <v>87</v>
      </c>
      <c r="BN84" s="270"/>
      <c r="BO84" s="270">
        <v>7</v>
      </c>
      <c r="BP84" s="270">
        <v>58</v>
      </c>
      <c r="BQ84" s="270">
        <v>11</v>
      </c>
      <c r="BR84" s="270">
        <v>11</v>
      </c>
      <c r="BS84" s="270"/>
      <c r="BT84" s="540">
        <v>60.1</v>
      </c>
    </row>
    <row r="85" spans="1:72" s="1" customFormat="1" ht="15" customHeight="1" x14ac:dyDescent="0.25">
      <c r="A85" s="12">
        <v>7</v>
      </c>
      <c r="B85" s="47">
        <v>60560</v>
      </c>
      <c r="C85" s="5" t="s">
        <v>7</v>
      </c>
      <c r="D85" s="332" t="s">
        <v>51</v>
      </c>
      <c r="E85" s="441">
        <v>74</v>
      </c>
      <c r="F85" s="471"/>
      <c r="G85" s="471">
        <v>21.62</v>
      </c>
      <c r="H85" s="471">
        <v>40.54</v>
      </c>
      <c r="I85" s="471">
        <v>37.840000000000003</v>
      </c>
      <c r="J85" s="21">
        <f t="shared" si="28"/>
        <v>4.1622000000000003</v>
      </c>
      <c r="K85" s="470">
        <v>74</v>
      </c>
      <c r="L85" s="477"/>
      <c r="M85" s="477">
        <v>32.43</v>
      </c>
      <c r="N85" s="477">
        <v>50</v>
      </c>
      <c r="O85" s="477">
        <v>17.57</v>
      </c>
      <c r="P85" s="21">
        <f t="shared" si="29"/>
        <v>3.8513999999999999</v>
      </c>
      <c r="Q85" s="470">
        <v>71</v>
      </c>
      <c r="R85" s="477"/>
      <c r="S85" s="477">
        <v>23.94</v>
      </c>
      <c r="T85" s="477">
        <v>49.3</v>
      </c>
      <c r="U85" s="477">
        <v>26.76</v>
      </c>
      <c r="V85" s="21">
        <f t="shared" si="30"/>
        <v>4.0282</v>
      </c>
      <c r="W85" s="392">
        <f t="shared" si="37"/>
        <v>71</v>
      </c>
      <c r="X85" s="393">
        <v>18</v>
      </c>
      <c r="Y85" s="394">
        <f t="shared" si="38"/>
        <v>25.35211267605634</v>
      </c>
      <c r="Z85" s="395">
        <v>39</v>
      </c>
      <c r="AA85" s="394">
        <f t="shared" si="39"/>
        <v>54.929577464788736</v>
      </c>
      <c r="AB85" s="395">
        <v>14</v>
      </c>
      <c r="AC85" s="394">
        <f t="shared" si="40"/>
        <v>19.718309859154928</v>
      </c>
      <c r="AD85" s="349">
        <f t="shared" si="41"/>
        <v>74.647887323943664</v>
      </c>
      <c r="AE85" s="382">
        <v>65</v>
      </c>
      <c r="AF85" s="359"/>
      <c r="AG85" s="360"/>
      <c r="AH85" s="358">
        <v>25</v>
      </c>
      <c r="AI85" s="361">
        <f t="shared" si="31"/>
        <v>38.46153846153846</v>
      </c>
      <c r="AJ85" s="358">
        <v>40</v>
      </c>
      <c r="AK85" s="362">
        <f t="shared" si="35"/>
        <v>61.53846153846154</v>
      </c>
      <c r="AL85" s="344">
        <f t="shared" si="27"/>
        <v>100</v>
      </c>
      <c r="AM85" s="758">
        <v>49</v>
      </c>
      <c r="AN85" s="738">
        <v>2</v>
      </c>
      <c r="AO85" s="738">
        <v>32</v>
      </c>
      <c r="AP85" s="738">
        <v>15</v>
      </c>
      <c r="AQ85" s="738"/>
      <c r="AR85" s="719">
        <f t="shared" si="34"/>
        <v>3.7346938775510203</v>
      </c>
      <c r="AS85" s="769">
        <v>50</v>
      </c>
      <c r="AT85" s="738">
        <v>1</v>
      </c>
      <c r="AU85" s="738">
        <v>20</v>
      </c>
      <c r="AV85" s="738">
        <v>18</v>
      </c>
      <c r="AW85" s="741">
        <v>11</v>
      </c>
      <c r="AX85" s="123">
        <f t="shared" si="32"/>
        <v>3.78</v>
      </c>
      <c r="AY85" s="240"/>
      <c r="AZ85" s="240"/>
      <c r="BA85" s="240"/>
      <c r="BB85" s="240"/>
      <c r="BC85" s="240"/>
      <c r="BD85" s="797"/>
      <c r="BE85" s="575"/>
      <c r="BF85" s="240"/>
      <c r="BG85" s="240"/>
      <c r="BH85" s="240"/>
      <c r="BI85" s="240"/>
      <c r="BJ85" s="240"/>
      <c r="BK85" s="241"/>
      <c r="BL85" s="242"/>
      <c r="BM85" s="554"/>
      <c r="BN85" s="270"/>
      <c r="BO85" s="270"/>
      <c r="BP85" s="270"/>
      <c r="BQ85" s="270"/>
      <c r="BR85" s="270"/>
      <c r="BS85" s="270"/>
      <c r="BT85" s="563"/>
    </row>
    <row r="86" spans="1:72" s="1" customFormat="1" ht="15" customHeight="1" x14ac:dyDescent="0.25">
      <c r="A86" s="12">
        <v>8</v>
      </c>
      <c r="B86" s="47">
        <v>60660</v>
      </c>
      <c r="C86" s="5" t="s">
        <v>7</v>
      </c>
      <c r="D86" s="332" t="s">
        <v>209</v>
      </c>
      <c r="E86" s="466">
        <v>83</v>
      </c>
      <c r="F86" s="471">
        <v>3.61</v>
      </c>
      <c r="G86" s="471">
        <v>16.87</v>
      </c>
      <c r="H86" s="471">
        <v>36.14</v>
      </c>
      <c r="I86" s="471">
        <v>43.37</v>
      </c>
      <c r="J86" s="21">
        <f t="shared" si="28"/>
        <v>4.1924000000000001</v>
      </c>
      <c r="K86" s="470">
        <v>83</v>
      </c>
      <c r="L86" s="477">
        <v>6.02</v>
      </c>
      <c r="M86" s="477">
        <v>31.33</v>
      </c>
      <c r="N86" s="477">
        <v>43.37</v>
      </c>
      <c r="O86" s="477">
        <v>19.28</v>
      </c>
      <c r="P86" s="21">
        <f t="shared" si="29"/>
        <v>3.7590999999999997</v>
      </c>
      <c r="Q86" s="470">
        <v>81</v>
      </c>
      <c r="R86" s="477">
        <v>1.23</v>
      </c>
      <c r="S86" s="477">
        <v>13.58</v>
      </c>
      <c r="T86" s="477">
        <v>51.85</v>
      </c>
      <c r="U86" s="477">
        <v>33.33</v>
      </c>
      <c r="V86" s="21">
        <f t="shared" si="30"/>
        <v>4.1725000000000003</v>
      </c>
      <c r="W86" s="392">
        <f t="shared" si="37"/>
        <v>86</v>
      </c>
      <c r="X86" s="393">
        <v>5</v>
      </c>
      <c r="Y86" s="394">
        <f t="shared" si="38"/>
        <v>5.8139534883720927</v>
      </c>
      <c r="Z86" s="395">
        <v>38</v>
      </c>
      <c r="AA86" s="394">
        <f t="shared" si="39"/>
        <v>44.186046511627907</v>
      </c>
      <c r="AB86" s="395">
        <v>43</v>
      </c>
      <c r="AC86" s="394">
        <f t="shared" si="40"/>
        <v>50</v>
      </c>
      <c r="AD86" s="349">
        <f t="shared" si="41"/>
        <v>94.186046511627907</v>
      </c>
      <c r="AE86" s="382">
        <v>76</v>
      </c>
      <c r="AF86" s="359">
        <v>6</v>
      </c>
      <c r="AG86" s="360">
        <f t="shared" si="36"/>
        <v>7.8947368421052628</v>
      </c>
      <c r="AH86" s="358">
        <v>33</v>
      </c>
      <c r="AI86" s="361">
        <f t="shared" si="31"/>
        <v>43.421052631578945</v>
      </c>
      <c r="AJ86" s="358">
        <v>37</v>
      </c>
      <c r="AK86" s="362">
        <f t="shared" si="35"/>
        <v>48.684210526315788</v>
      </c>
      <c r="AL86" s="344">
        <f t="shared" si="27"/>
        <v>92.10526315789474</v>
      </c>
      <c r="AM86" s="759">
        <v>51</v>
      </c>
      <c r="AN86" s="740">
        <v>5</v>
      </c>
      <c r="AO86" s="740">
        <v>38</v>
      </c>
      <c r="AP86" s="740">
        <v>6</v>
      </c>
      <c r="AQ86" s="753">
        <v>2</v>
      </c>
      <c r="AR86" s="719">
        <f t="shared" si="34"/>
        <v>3.9019607843137254</v>
      </c>
      <c r="AS86" s="790">
        <v>51</v>
      </c>
      <c r="AT86" s="740"/>
      <c r="AU86" s="740">
        <v>28</v>
      </c>
      <c r="AV86" s="740">
        <v>15</v>
      </c>
      <c r="AW86" s="792">
        <v>8</v>
      </c>
      <c r="AX86" s="123">
        <f t="shared" si="32"/>
        <v>3.607843137254902</v>
      </c>
      <c r="AY86" s="240">
        <v>13</v>
      </c>
      <c r="AZ86" s="240">
        <v>1</v>
      </c>
      <c r="BA86" s="240">
        <v>3</v>
      </c>
      <c r="BB86" s="240">
        <v>8</v>
      </c>
      <c r="BC86" s="240">
        <v>1</v>
      </c>
      <c r="BD86" s="797">
        <f t="shared" si="33"/>
        <v>3.6923076923076925</v>
      </c>
      <c r="BE86" s="575">
        <v>8</v>
      </c>
      <c r="BF86" s="240">
        <v>1</v>
      </c>
      <c r="BG86" s="240"/>
      <c r="BH86" s="240">
        <v>4</v>
      </c>
      <c r="BI86" s="240">
        <v>2</v>
      </c>
      <c r="BJ86" s="240">
        <v>1</v>
      </c>
      <c r="BK86" s="241"/>
      <c r="BL86" s="544">
        <v>54.6</v>
      </c>
      <c r="BM86" s="554">
        <v>21</v>
      </c>
      <c r="BN86" s="270"/>
      <c r="BO86" s="270">
        <v>2</v>
      </c>
      <c r="BP86" s="270">
        <v>14</v>
      </c>
      <c r="BQ86" s="270">
        <v>3</v>
      </c>
      <c r="BR86" s="270">
        <v>1</v>
      </c>
      <c r="BS86" s="270">
        <v>1</v>
      </c>
      <c r="BT86" s="547">
        <v>61</v>
      </c>
    </row>
    <row r="87" spans="1:72" s="1" customFormat="1" ht="15" customHeight="1" x14ac:dyDescent="0.25">
      <c r="A87" s="12">
        <v>9</v>
      </c>
      <c r="B87" s="47">
        <v>60001</v>
      </c>
      <c r="C87" s="15" t="s">
        <v>7</v>
      </c>
      <c r="D87" s="331" t="s">
        <v>210</v>
      </c>
      <c r="E87" s="463">
        <v>93</v>
      </c>
      <c r="F87" s="471">
        <v>2.15</v>
      </c>
      <c r="G87" s="471">
        <v>10.75</v>
      </c>
      <c r="H87" s="471">
        <v>45.16</v>
      </c>
      <c r="I87" s="471">
        <v>41.94</v>
      </c>
      <c r="J87" s="23">
        <f>(2*F87+3*G87+4*H87+5*I87)/100</f>
        <v>4.2688999999999995</v>
      </c>
      <c r="K87" s="470">
        <v>99</v>
      </c>
      <c r="L87" s="477">
        <v>11.11</v>
      </c>
      <c r="M87" s="477">
        <v>27.27</v>
      </c>
      <c r="N87" s="477">
        <v>45.45</v>
      </c>
      <c r="O87" s="477">
        <v>16.16</v>
      </c>
      <c r="P87" s="23">
        <f>(2*L87+3*M87+4*N87+5*O87)/100</f>
        <v>3.6663000000000006</v>
      </c>
      <c r="Q87" s="470">
        <v>96</v>
      </c>
      <c r="R87" s="477"/>
      <c r="S87" s="477">
        <v>5.21</v>
      </c>
      <c r="T87" s="477">
        <v>61.46</v>
      </c>
      <c r="U87" s="477">
        <v>33.33</v>
      </c>
      <c r="V87" s="23">
        <f>(2*R87+3*S87+4*T87+5*U87)/100</f>
        <v>4.2812000000000001</v>
      </c>
      <c r="W87" s="406">
        <f t="shared" si="37"/>
        <v>99</v>
      </c>
      <c r="X87" s="411">
        <v>15</v>
      </c>
      <c r="Y87" s="394">
        <f t="shared" si="38"/>
        <v>15.151515151515152</v>
      </c>
      <c r="Z87" s="409">
        <v>60</v>
      </c>
      <c r="AA87" s="405">
        <f t="shared" si="39"/>
        <v>60.606060606060609</v>
      </c>
      <c r="AB87" s="409">
        <v>24</v>
      </c>
      <c r="AC87" s="405">
        <f t="shared" si="40"/>
        <v>24.242424242424242</v>
      </c>
      <c r="AD87" s="352">
        <f t="shared" si="41"/>
        <v>84.848484848484844</v>
      </c>
      <c r="AE87" s="382">
        <v>85</v>
      </c>
      <c r="AF87" s="359">
        <v>2</v>
      </c>
      <c r="AG87" s="360">
        <f t="shared" si="36"/>
        <v>2.3529411764705883</v>
      </c>
      <c r="AH87" s="358">
        <v>28</v>
      </c>
      <c r="AI87" s="361">
        <f t="shared" si="31"/>
        <v>32.941176470588232</v>
      </c>
      <c r="AJ87" s="358">
        <v>55</v>
      </c>
      <c r="AK87" s="362">
        <f t="shared" si="35"/>
        <v>64.705882352941174</v>
      </c>
      <c r="AL87" s="344">
        <f t="shared" si="27"/>
        <v>97.647058823529406</v>
      </c>
      <c r="AM87" s="759">
        <v>76</v>
      </c>
      <c r="AN87" s="740">
        <v>1</v>
      </c>
      <c r="AO87" s="740">
        <v>55</v>
      </c>
      <c r="AP87" s="740">
        <v>19</v>
      </c>
      <c r="AQ87" s="753">
        <v>1</v>
      </c>
      <c r="AR87" s="719">
        <f t="shared" si="34"/>
        <v>3.736842105263158</v>
      </c>
      <c r="AS87" s="790">
        <v>76</v>
      </c>
      <c r="AT87" s="740">
        <v>2</v>
      </c>
      <c r="AU87" s="740">
        <v>36</v>
      </c>
      <c r="AV87" s="740">
        <v>20</v>
      </c>
      <c r="AW87" s="792">
        <v>18</v>
      </c>
      <c r="AX87" s="123">
        <f t="shared" si="32"/>
        <v>3.7105263157894739</v>
      </c>
      <c r="AY87" s="243">
        <v>12</v>
      </c>
      <c r="AZ87" s="243"/>
      <c r="BA87" s="243">
        <v>2</v>
      </c>
      <c r="BB87" s="243">
        <v>5</v>
      </c>
      <c r="BC87" s="243">
        <v>5</v>
      </c>
      <c r="BD87" s="798">
        <f t="shared" si="33"/>
        <v>4.25</v>
      </c>
      <c r="BE87" s="576">
        <v>20</v>
      </c>
      <c r="BF87" s="243">
        <v>1</v>
      </c>
      <c r="BG87" s="243">
        <v>2</v>
      </c>
      <c r="BH87" s="243">
        <v>7</v>
      </c>
      <c r="BI87" s="243">
        <v>9</v>
      </c>
      <c r="BJ87" s="243">
        <v>1</v>
      </c>
      <c r="BK87" s="244"/>
      <c r="BL87" s="544">
        <v>59</v>
      </c>
      <c r="BM87" s="554">
        <v>32</v>
      </c>
      <c r="BN87" s="272"/>
      <c r="BO87" s="272">
        <v>1</v>
      </c>
      <c r="BP87" s="272">
        <v>20</v>
      </c>
      <c r="BQ87" s="272">
        <v>4</v>
      </c>
      <c r="BR87" s="272">
        <v>7</v>
      </c>
      <c r="BS87" s="272"/>
      <c r="BT87" s="563">
        <v>65.3</v>
      </c>
    </row>
    <row r="88" spans="1:72" s="1" customFormat="1" ht="15" customHeight="1" x14ac:dyDescent="0.25">
      <c r="A88" s="12">
        <v>10</v>
      </c>
      <c r="B88" s="47">
        <v>60850</v>
      </c>
      <c r="C88" s="5" t="s">
        <v>7</v>
      </c>
      <c r="D88" s="332" t="s">
        <v>211</v>
      </c>
      <c r="E88" s="467">
        <v>128</v>
      </c>
      <c r="F88" s="471">
        <v>5.47</v>
      </c>
      <c r="G88" s="471">
        <v>32.03</v>
      </c>
      <c r="H88" s="471">
        <v>34.380000000000003</v>
      </c>
      <c r="I88" s="471">
        <v>28.13</v>
      </c>
      <c r="J88" s="21">
        <f t="shared" si="28"/>
        <v>3.8520000000000003</v>
      </c>
      <c r="K88" s="470">
        <v>110</v>
      </c>
      <c r="L88" s="477">
        <v>10</v>
      </c>
      <c r="M88" s="477">
        <v>32.729999999999997</v>
      </c>
      <c r="N88" s="477">
        <v>45.45</v>
      </c>
      <c r="O88" s="477">
        <v>11.82</v>
      </c>
      <c r="P88" s="21">
        <f t="shared" si="29"/>
        <v>3.5909000000000004</v>
      </c>
      <c r="Q88" s="470">
        <v>127</v>
      </c>
      <c r="R88" s="477">
        <v>1.57</v>
      </c>
      <c r="S88" s="477">
        <v>18.899999999999999</v>
      </c>
      <c r="T88" s="477">
        <v>51.18</v>
      </c>
      <c r="U88" s="477">
        <v>28.35</v>
      </c>
      <c r="V88" s="21">
        <f t="shared" si="30"/>
        <v>4.0631000000000004</v>
      </c>
      <c r="W88" s="392">
        <f>X88+Z88+AB88</f>
        <v>124</v>
      </c>
      <c r="X88" s="393">
        <v>45</v>
      </c>
      <c r="Y88" s="394">
        <f t="shared" si="38"/>
        <v>36.29032258064516</v>
      </c>
      <c r="Z88" s="395">
        <v>44</v>
      </c>
      <c r="AA88" s="394">
        <f t="shared" si="39"/>
        <v>35.483870967741936</v>
      </c>
      <c r="AB88" s="395">
        <v>35</v>
      </c>
      <c r="AC88" s="394">
        <f t="shared" si="40"/>
        <v>28.225806451612904</v>
      </c>
      <c r="AD88" s="349">
        <f t="shared" si="41"/>
        <v>63.70967741935484</v>
      </c>
      <c r="AE88" s="382">
        <v>114</v>
      </c>
      <c r="AF88" s="359"/>
      <c r="AG88" s="360"/>
      <c r="AH88" s="358">
        <v>52</v>
      </c>
      <c r="AI88" s="361">
        <f>AH88*100/AE88</f>
        <v>45.614035087719301</v>
      </c>
      <c r="AJ88" s="358">
        <v>62</v>
      </c>
      <c r="AK88" s="362">
        <f>AJ88*100/AE88</f>
        <v>54.385964912280699</v>
      </c>
      <c r="AL88" s="344">
        <f>(AH88+AJ88)*100/AE88</f>
        <v>100</v>
      </c>
      <c r="AM88" s="759">
        <v>106</v>
      </c>
      <c r="AN88" s="740">
        <v>5</v>
      </c>
      <c r="AO88" s="740">
        <v>72</v>
      </c>
      <c r="AP88" s="740">
        <v>24</v>
      </c>
      <c r="AQ88" s="753">
        <v>5</v>
      </c>
      <c r="AR88" s="719">
        <f t="shared" si="34"/>
        <v>3.7264150943396226</v>
      </c>
      <c r="AS88" s="790">
        <v>107</v>
      </c>
      <c r="AT88" s="740">
        <v>4</v>
      </c>
      <c r="AU88" s="740">
        <v>55</v>
      </c>
      <c r="AV88" s="740">
        <v>37</v>
      </c>
      <c r="AW88" s="792">
        <v>11</v>
      </c>
      <c r="AX88" s="123">
        <f t="shared" si="32"/>
        <v>3.514018691588785</v>
      </c>
      <c r="AY88" s="240">
        <v>28</v>
      </c>
      <c r="AZ88" s="240">
        <v>1</v>
      </c>
      <c r="BA88" s="240">
        <v>8</v>
      </c>
      <c r="BB88" s="240">
        <v>16</v>
      </c>
      <c r="BC88" s="240">
        <v>3</v>
      </c>
      <c r="BD88" s="797">
        <f t="shared" si="33"/>
        <v>3.75</v>
      </c>
      <c r="BE88" s="575">
        <v>11</v>
      </c>
      <c r="BF88" s="240"/>
      <c r="BG88" s="240">
        <v>2</v>
      </c>
      <c r="BH88" s="240">
        <v>6</v>
      </c>
      <c r="BI88" s="240">
        <v>2</v>
      </c>
      <c r="BJ88" s="240">
        <v>1</v>
      </c>
      <c r="BK88" s="241"/>
      <c r="BL88" s="544">
        <v>52.1</v>
      </c>
      <c r="BM88" s="554">
        <v>39</v>
      </c>
      <c r="BN88" s="270"/>
      <c r="BO88" s="270">
        <v>7</v>
      </c>
      <c r="BP88" s="270">
        <v>26</v>
      </c>
      <c r="BQ88" s="270">
        <v>4</v>
      </c>
      <c r="BR88" s="270">
        <v>2</v>
      </c>
      <c r="BS88" s="270"/>
      <c r="BT88" s="563">
        <v>57.4</v>
      </c>
    </row>
    <row r="89" spans="1:72" s="1" customFormat="1" ht="15" customHeight="1" x14ac:dyDescent="0.25">
      <c r="A89" s="12">
        <v>11</v>
      </c>
      <c r="B89" s="47">
        <v>60910</v>
      </c>
      <c r="C89" s="5" t="s">
        <v>7</v>
      </c>
      <c r="D89" s="332" t="s">
        <v>232</v>
      </c>
      <c r="E89" s="467">
        <v>83</v>
      </c>
      <c r="F89" s="471">
        <v>7.23</v>
      </c>
      <c r="G89" s="471">
        <v>25.3</v>
      </c>
      <c r="H89" s="471">
        <v>32.53</v>
      </c>
      <c r="I89" s="471">
        <v>34.94</v>
      </c>
      <c r="J89" s="21">
        <f t="shared" si="28"/>
        <v>3.9518</v>
      </c>
      <c r="K89" s="470">
        <v>77</v>
      </c>
      <c r="L89" s="477">
        <v>6.49</v>
      </c>
      <c r="M89" s="477">
        <v>36.36</v>
      </c>
      <c r="N89" s="477">
        <v>50.65</v>
      </c>
      <c r="O89" s="477">
        <v>6.49</v>
      </c>
      <c r="P89" s="21">
        <f t="shared" si="29"/>
        <v>3.5710999999999995</v>
      </c>
      <c r="Q89" s="470">
        <v>87</v>
      </c>
      <c r="R89" s="477">
        <v>1.1499999999999999</v>
      </c>
      <c r="S89" s="477">
        <v>12.64</v>
      </c>
      <c r="T89" s="477">
        <v>56.32</v>
      </c>
      <c r="U89" s="477">
        <v>29.89</v>
      </c>
      <c r="V89" s="21">
        <f t="shared" si="30"/>
        <v>4.1494999999999997</v>
      </c>
      <c r="W89" s="392">
        <f t="shared" si="37"/>
        <v>84</v>
      </c>
      <c r="X89" s="393">
        <v>33</v>
      </c>
      <c r="Y89" s="394">
        <f t="shared" si="38"/>
        <v>39.285714285714285</v>
      </c>
      <c r="Z89" s="395">
        <v>35</v>
      </c>
      <c r="AA89" s="394">
        <f t="shared" si="39"/>
        <v>41.666666666666664</v>
      </c>
      <c r="AB89" s="395">
        <v>16</v>
      </c>
      <c r="AC89" s="394">
        <f t="shared" si="40"/>
        <v>19.047619047619047</v>
      </c>
      <c r="AD89" s="349">
        <f t="shared" si="41"/>
        <v>60.714285714285708</v>
      </c>
      <c r="AE89" s="382">
        <v>81</v>
      </c>
      <c r="AF89" s="359">
        <v>3</v>
      </c>
      <c r="AG89" s="360">
        <f t="shared" si="36"/>
        <v>3.7037037037037037</v>
      </c>
      <c r="AH89" s="358">
        <v>46</v>
      </c>
      <c r="AI89" s="361">
        <f t="shared" si="31"/>
        <v>56.790123456790127</v>
      </c>
      <c r="AJ89" s="358">
        <v>32</v>
      </c>
      <c r="AK89" s="362">
        <f t="shared" si="35"/>
        <v>39.506172839506171</v>
      </c>
      <c r="AL89" s="344">
        <f t="shared" si="27"/>
        <v>96.296296296296291</v>
      </c>
      <c r="AM89" s="759">
        <v>95</v>
      </c>
      <c r="AN89" s="740">
        <v>6</v>
      </c>
      <c r="AO89" s="740">
        <v>63</v>
      </c>
      <c r="AP89" s="740">
        <v>22</v>
      </c>
      <c r="AQ89" s="753">
        <v>4</v>
      </c>
      <c r="AR89" s="719">
        <f t="shared" si="34"/>
        <v>3.7473684210526317</v>
      </c>
      <c r="AS89" s="790">
        <v>95</v>
      </c>
      <c r="AT89" s="740">
        <v>3</v>
      </c>
      <c r="AU89" s="740">
        <v>50</v>
      </c>
      <c r="AV89" s="740">
        <v>29</v>
      </c>
      <c r="AW89" s="751">
        <v>13</v>
      </c>
      <c r="AX89" s="123">
        <f t="shared" si="32"/>
        <v>3.5473684210526315</v>
      </c>
      <c r="AY89" s="240">
        <v>20</v>
      </c>
      <c r="AZ89" s="240"/>
      <c r="BA89" s="240">
        <v>1</v>
      </c>
      <c r="BB89" s="240">
        <v>13</v>
      </c>
      <c r="BC89" s="240">
        <v>6</v>
      </c>
      <c r="BD89" s="797">
        <f t="shared" si="33"/>
        <v>4.25</v>
      </c>
      <c r="BE89" s="575">
        <v>26</v>
      </c>
      <c r="BF89" s="240">
        <v>3</v>
      </c>
      <c r="BG89" s="240">
        <v>9</v>
      </c>
      <c r="BH89" s="240">
        <v>11</v>
      </c>
      <c r="BI89" s="240">
        <v>1</v>
      </c>
      <c r="BJ89" s="240">
        <v>2</v>
      </c>
      <c r="BK89" s="241"/>
      <c r="BL89" s="552">
        <v>44.1</v>
      </c>
      <c r="BM89" s="554">
        <v>46</v>
      </c>
      <c r="BN89" s="270"/>
      <c r="BO89" s="270">
        <v>5</v>
      </c>
      <c r="BP89" s="270">
        <v>30</v>
      </c>
      <c r="BQ89" s="270">
        <v>7</v>
      </c>
      <c r="BR89" s="270">
        <v>4</v>
      </c>
      <c r="BS89" s="270"/>
      <c r="BT89" s="540">
        <v>59.2</v>
      </c>
    </row>
    <row r="90" spans="1:72" s="1" customFormat="1" ht="15" customHeight="1" x14ac:dyDescent="0.25">
      <c r="A90" s="12">
        <v>12</v>
      </c>
      <c r="B90" s="47">
        <v>60980</v>
      </c>
      <c r="C90" s="5" t="s">
        <v>7</v>
      </c>
      <c r="D90" s="332" t="s">
        <v>233</v>
      </c>
      <c r="E90" s="467">
        <v>67</v>
      </c>
      <c r="F90" s="471"/>
      <c r="G90" s="471">
        <v>19.399999999999999</v>
      </c>
      <c r="H90" s="471">
        <v>44.78</v>
      </c>
      <c r="I90" s="471">
        <v>35.82</v>
      </c>
      <c r="J90" s="21">
        <f t="shared" si="28"/>
        <v>4.1641999999999992</v>
      </c>
      <c r="K90" s="470">
        <v>67</v>
      </c>
      <c r="L90" s="477">
        <v>4.4800000000000004</v>
      </c>
      <c r="M90" s="477">
        <v>25.37</v>
      </c>
      <c r="N90" s="477">
        <v>55.22</v>
      </c>
      <c r="O90" s="477">
        <v>14.93</v>
      </c>
      <c r="P90" s="21">
        <f t="shared" si="29"/>
        <v>3.806</v>
      </c>
      <c r="Q90" s="470">
        <v>67</v>
      </c>
      <c r="R90" s="477"/>
      <c r="S90" s="477">
        <v>10.45</v>
      </c>
      <c r="T90" s="477">
        <v>55.22</v>
      </c>
      <c r="U90" s="477">
        <v>34.33</v>
      </c>
      <c r="V90" s="21">
        <f t="shared" si="30"/>
        <v>4.2388000000000003</v>
      </c>
      <c r="W90" s="392">
        <f t="shared" si="37"/>
        <v>85</v>
      </c>
      <c r="X90" s="393">
        <v>7</v>
      </c>
      <c r="Y90" s="394">
        <f t="shared" si="38"/>
        <v>8.235294117647058</v>
      </c>
      <c r="Z90" s="395">
        <v>57</v>
      </c>
      <c r="AA90" s="394">
        <f t="shared" si="39"/>
        <v>67.058823529411768</v>
      </c>
      <c r="AB90" s="395">
        <v>21</v>
      </c>
      <c r="AC90" s="394">
        <f t="shared" si="40"/>
        <v>24.705882352941178</v>
      </c>
      <c r="AD90" s="349">
        <f t="shared" si="41"/>
        <v>91.764705882352942</v>
      </c>
      <c r="AE90" s="382">
        <v>91</v>
      </c>
      <c r="AF90" s="359">
        <v>4</v>
      </c>
      <c r="AG90" s="360">
        <f t="shared" si="36"/>
        <v>4.395604395604396</v>
      </c>
      <c r="AH90" s="358">
        <v>46</v>
      </c>
      <c r="AI90" s="361">
        <f t="shared" si="31"/>
        <v>50.549450549450547</v>
      </c>
      <c r="AJ90" s="358">
        <v>41</v>
      </c>
      <c r="AK90" s="362">
        <f t="shared" si="35"/>
        <v>45.054945054945058</v>
      </c>
      <c r="AL90" s="344">
        <f t="shared" si="27"/>
        <v>95.604395604395606</v>
      </c>
      <c r="AM90" s="337">
        <v>84</v>
      </c>
      <c r="AN90" s="737">
        <v>5</v>
      </c>
      <c r="AO90" s="737">
        <v>61</v>
      </c>
      <c r="AP90" s="737">
        <v>17</v>
      </c>
      <c r="AQ90" s="737">
        <v>1</v>
      </c>
      <c r="AR90" s="106">
        <f t="shared" si="34"/>
        <v>3.8333333333333335</v>
      </c>
      <c r="AS90" s="767">
        <v>84</v>
      </c>
      <c r="AT90" s="768">
        <v>2</v>
      </c>
      <c r="AU90" s="768">
        <v>30</v>
      </c>
      <c r="AV90" s="768">
        <v>34</v>
      </c>
      <c r="AW90" s="768">
        <v>18</v>
      </c>
      <c r="AX90" s="114">
        <f t="shared" si="32"/>
        <v>3.8095238095238093</v>
      </c>
      <c r="AY90" s="240">
        <v>15</v>
      </c>
      <c r="AZ90" s="240"/>
      <c r="BA90" s="240">
        <v>7</v>
      </c>
      <c r="BB90" s="240">
        <v>4</v>
      </c>
      <c r="BC90" s="240">
        <v>4</v>
      </c>
      <c r="BD90" s="797">
        <f t="shared" si="33"/>
        <v>3.8</v>
      </c>
      <c r="BE90" s="575">
        <v>14</v>
      </c>
      <c r="BF90" s="240">
        <v>2</v>
      </c>
      <c r="BG90" s="240">
        <v>3</v>
      </c>
      <c r="BH90" s="240">
        <v>6</v>
      </c>
      <c r="BI90" s="240">
        <v>2</v>
      </c>
      <c r="BJ90" s="240">
        <v>1</v>
      </c>
      <c r="BK90" s="241"/>
      <c r="BL90" s="552">
        <v>0</v>
      </c>
      <c r="BM90" s="554">
        <v>28</v>
      </c>
      <c r="BN90" s="270"/>
      <c r="BO90" s="270">
        <v>2</v>
      </c>
      <c r="BP90" s="270">
        <v>21</v>
      </c>
      <c r="BQ90" s="270">
        <v>2</v>
      </c>
      <c r="BR90" s="270">
        <v>3</v>
      </c>
      <c r="BS90" s="270"/>
      <c r="BT90" s="540">
        <v>58.6</v>
      </c>
    </row>
    <row r="91" spans="1:72" s="1" customFormat="1" ht="15" customHeight="1" x14ac:dyDescent="0.25">
      <c r="A91" s="12">
        <v>13</v>
      </c>
      <c r="B91" s="251">
        <v>61080</v>
      </c>
      <c r="C91" s="5" t="s">
        <v>7</v>
      </c>
      <c r="D91" s="332" t="s">
        <v>212</v>
      </c>
      <c r="E91" s="467">
        <v>128</v>
      </c>
      <c r="F91" s="471"/>
      <c r="G91" s="471">
        <v>26.56</v>
      </c>
      <c r="H91" s="471">
        <v>35.159999999999997</v>
      </c>
      <c r="I91" s="471">
        <v>38.28</v>
      </c>
      <c r="J91" s="21">
        <f t="shared" si="28"/>
        <v>4.1172000000000004</v>
      </c>
      <c r="K91" s="470">
        <v>118</v>
      </c>
      <c r="L91" s="477">
        <v>1.69</v>
      </c>
      <c r="M91" s="477">
        <v>38.14</v>
      </c>
      <c r="N91" s="477">
        <v>42.37</v>
      </c>
      <c r="O91" s="477">
        <v>17.8</v>
      </c>
      <c r="P91" s="21">
        <f t="shared" si="29"/>
        <v>3.7627999999999999</v>
      </c>
      <c r="Q91" s="470">
        <v>124</v>
      </c>
      <c r="R91" s="477"/>
      <c r="S91" s="477">
        <v>15.32</v>
      </c>
      <c r="T91" s="477">
        <v>56.45</v>
      </c>
      <c r="U91" s="477">
        <v>28.23</v>
      </c>
      <c r="V91" s="21">
        <f t="shared" si="30"/>
        <v>4.1290999999999993</v>
      </c>
      <c r="W91" s="392">
        <f t="shared" si="37"/>
        <v>125</v>
      </c>
      <c r="X91" s="393">
        <v>28</v>
      </c>
      <c r="Y91" s="394">
        <f t="shared" si="38"/>
        <v>22.4</v>
      </c>
      <c r="Z91" s="395">
        <v>50</v>
      </c>
      <c r="AA91" s="394">
        <f t="shared" si="39"/>
        <v>40</v>
      </c>
      <c r="AB91" s="395">
        <v>47</v>
      </c>
      <c r="AC91" s="394">
        <f t="shared" si="40"/>
        <v>37.6</v>
      </c>
      <c r="AD91" s="349">
        <f t="shared" si="41"/>
        <v>77.599999999999994</v>
      </c>
      <c r="AE91" s="382">
        <v>125</v>
      </c>
      <c r="AF91" s="359">
        <v>1</v>
      </c>
      <c r="AG91" s="360">
        <f t="shared" si="36"/>
        <v>0.8</v>
      </c>
      <c r="AH91" s="358">
        <v>60</v>
      </c>
      <c r="AI91" s="361">
        <f t="shared" si="31"/>
        <v>48</v>
      </c>
      <c r="AJ91" s="358">
        <v>64</v>
      </c>
      <c r="AK91" s="362">
        <f t="shared" si="35"/>
        <v>51.2</v>
      </c>
      <c r="AL91" s="344">
        <f t="shared" si="27"/>
        <v>99.2</v>
      </c>
      <c r="AM91" s="758">
        <v>150</v>
      </c>
      <c r="AN91" s="738">
        <v>9</v>
      </c>
      <c r="AO91" s="738">
        <v>110</v>
      </c>
      <c r="AP91" s="738">
        <v>22</v>
      </c>
      <c r="AQ91" s="738">
        <v>9</v>
      </c>
      <c r="AR91" s="719">
        <f t="shared" si="34"/>
        <v>3.7933333333333334</v>
      </c>
      <c r="AS91" s="769">
        <v>150</v>
      </c>
      <c r="AT91" s="738">
        <v>13</v>
      </c>
      <c r="AU91" s="738">
        <v>63</v>
      </c>
      <c r="AV91" s="738">
        <v>46</v>
      </c>
      <c r="AW91" s="793">
        <v>28</v>
      </c>
      <c r="AX91" s="123">
        <f t="shared" si="32"/>
        <v>3.5933333333333333</v>
      </c>
      <c r="AY91" s="240">
        <v>25</v>
      </c>
      <c r="AZ91" s="240"/>
      <c r="BA91" s="240">
        <v>3</v>
      </c>
      <c r="BB91" s="240">
        <v>12</v>
      </c>
      <c r="BC91" s="240">
        <v>10</v>
      </c>
      <c r="BD91" s="797">
        <f t="shared" si="33"/>
        <v>4.28</v>
      </c>
      <c r="BE91" s="575">
        <v>45</v>
      </c>
      <c r="BF91" s="240">
        <v>6</v>
      </c>
      <c r="BG91" s="240">
        <v>8</v>
      </c>
      <c r="BH91" s="240">
        <v>19</v>
      </c>
      <c r="BI91" s="240">
        <v>10</v>
      </c>
      <c r="BJ91" s="240">
        <v>2</v>
      </c>
      <c r="BK91" s="241"/>
      <c r="BL91" s="552">
        <v>48.2</v>
      </c>
      <c r="BM91" s="554">
        <v>70</v>
      </c>
      <c r="BN91" s="270"/>
      <c r="BO91" s="270">
        <v>5</v>
      </c>
      <c r="BP91" s="270">
        <v>51</v>
      </c>
      <c r="BQ91" s="270">
        <v>10</v>
      </c>
      <c r="BR91" s="270">
        <v>4</v>
      </c>
      <c r="BS91" s="270"/>
      <c r="BT91" s="547">
        <v>57.9</v>
      </c>
    </row>
    <row r="92" spans="1:72" s="1" customFormat="1" ht="15" customHeight="1" x14ac:dyDescent="0.25">
      <c r="A92" s="12">
        <v>14</v>
      </c>
      <c r="B92" s="251">
        <v>61150</v>
      </c>
      <c r="C92" s="5" t="s">
        <v>7</v>
      </c>
      <c r="D92" s="332" t="s">
        <v>213</v>
      </c>
      <c r="E92" s="467">
        <v>100</v>
      </c>
      <c r="F92" s="471">
        <v>4</v>
      </c>
      <c r="G92" s="471">
        <v>20</v>
      </c>
      <c r="H92" s="471">
        <v>46</v>
      </c>
      <c r="I92" s="471">
        <v>30</v>
      </c>
      <c r="J92" s="21">
        <f t="shared" si="28"/>
        <v>4.0199999999999996</v>
      </c>
      <c r="K92" s="470">
        <v>101</v>
      </c>
      <c r="L92" s="477">
        <v>4.95</v>
      </c>
      <c r="M92" s="477">
        <v>36.630000000000003</v>
      </c>
      <c r="N92" s="477">
        <v>48.51</v>
      </c>
      <c r="O92" s="477">
        <v>9.9</v>
      </c>
      <c r="P92" s="21">
        <f t="shared" si="29"/>
        <v>3.6333000000000002</v>
      </c>
      <c r="Q92" s="470">
        <v>99</v>
      </c>
      <c r="R92" s="477"/>
      <c r="S92" s="477">
        <v>20.2</v>
      </c>
      <c r="T92" s="477">
        <v>60.61</v>
      </c>
      <c r="U92" s="477">
        <v>19.190000000000001</v>
      </c>
      <c r="V92" s="21">
        <f t="shared" si="30"/>
        <v>3.9898999999999996</v>
      </c>
      <c r="W92" s="392">
        <f t="shared" si="37"/>
        <v>95</v>
      </c>
      <c r="X92" s="393">
        <v>27</v>
      </c>
      <c r="Y92" s="394">
        <f t="shared" si="38"/>
        <v>28.421052631578949</v>
      </c>
      <c r="Z92" s="395">
        <v>45</v>
      </c>
      <c r="AA92" s="394">
        <f t="shared" si="39"/>
        <v>47.368421052631582</v>
      </c>
      <c r="AB92" s="395">
        <v>23</v>
      </c>
      <c r="AC92" s="394">
        <f t="shared" si="40"/>
        <v>24.210526315789473</v>
      </c>
      <c r="AD92" s="349">
        <f t="shared" si="41"/>
        <v>71.578947368421055</v>
      </c>
      <c r="AE92" s="382">
        <v>86</v>
      </c>
      <c r="AF92" s="359">
        <v>1</v>
      </c>
      <c r="AG92" s="360">
        <f t="shared" si="36"/>
        <v>1.1627906976744187</v>
      </c>
      <c r="AH92" s="358">
        <v>38</v>
      </c>
      <c r="AI92" s="361">
        <f t="shared" si="31"/>
        <v>44.186046511627907</v>
      </c>
      <c r="AJ92" s="358">
        <v>47</v>
      </c>
      <c r="AK92" s="362">
        <f t="shared" si="35"/>
        <v>54.651162790697676</v>
      </c>
      <c r="AL92" s="344">
        <f t="shared" si="27"/>
        <v>98.837209302325576</v>
      </c>
      <c r="AM92" s="759">
        <v>86</v>
      </c>
      <c r="AN92" s="740">
        <v>2</v>
      </c>
      <c r="AO92" s="740">
        <v>68</v>
      </c>
      <c r="AP92" s="740">
        <v>11</v>
      </c>
      <c r="AQ92" s="740">
        <v>5</v>
      </c>
      <c r="AR92" s="719">
        <f t="shared" si="34"/>
        <v>3.7790697674418605</v>
      </c>
      <c r="AS92" s="790">
        <v>86</v>
      </c>
      <c r="AT92" s="740">
        <v>3</v>
      </c>
      <c r="AU92" s="740">
        <v>40</v>
      </c>
      <c r="AV92" s="740">
        <v>21</v>
      </c>
      <c r="AW92" s="792">
        <v>22</v>
      </c>
      <c r="AX92" s="123">
        <f t="shared" si="32"/>
        <v>3.7209302325581395</v>
      </c>
      <c r="AY92" s="240">
        <v>16</v>
      </c>
      <c r="AZ92" s="240">
        <v>1</v>
      </c>
      <c r="BA92" s="240">
        <v>3</v>
      </c>
      <c r="BB92" s="240">
        <v>10</v>
      </c>
      <c r="BC92" s="240">
        <v>2</v>
      </c>
      <c r="BD92" s="797">
        <f t="shared" si="33"/>
        <v>3.8125</v>
      </c>
      <c r="BE92" s="575">
        <v>19</v>
      </c>
      <c r="BF92" s="240">
        <v>2</v>
      </c>
      <c r="BG92" s="240">
        <v>4</v>
      </c>
      <c r="BH92" s="240">
        <v>9</v>
      </c>
      <c r="BI92" s="240">
        <v>3</v>
      </c>
      <c r="BJ92" s="240">
        <v>1</v>
      </c>
      <c r="BK92" s="241"/>
      <c r="BL92" s="542">
        <v>46.3</v>
      </c>
      <c r="BM92" s="554">
        <v>35</v>
      </c>
      <c r="BN92" s="270"/>
      <c r="BO92" s="270">
        <v>1</v>
      </c>
      <c r="BP92" s="270">
        <v>27</v>
      </c>
      <c r="BQ92" s="270">
        <v>6</v>
      </c>
      <c r="BR92" s="270">
        <v>1</v>
      </c>
      <c r="BS92" s="270"/>
      <c r="BT92" s="563">
        <v>59.7</v>
      </c>
    </row>
    <row r="93" spans="1:72" s="1" customFormat="1" ht="15" customHeight="1" x14ac:dyDescent="0.25">
      <c r="A93" s="12">
        <v>15</v>
      </c>
      <c r="B93" s="251">
        <v>61210</v>
      </c>
      <c r="C93" s="5" t="s">
        <v>7</v>
      </c>
      <c r="D93" s="332" t="s">
        <v>214</v>
      </c>
      <c r="E93" s="442">
        <v>97</v>
      </c>
      <c r="F93" s="471">
        <v>1.03</v>
      </c>
      <c r="G93" s="471">
        <v>12.37</v>
      </c>
      <c r="H93" s="471">
        <v>44.33</v>
      </c>
      <c r="I93" s="471">
        <v>42.27</v>
      </c>
      <c r="J93" s="21">
        <f t="shared" si="28"/>
        <v>4.2784000000000004</v>
      </c>
      <c r="K93" s="470">
        <v>92</v>
      </c>
      <c r="L93" s="477">
        <v>1.0900000000000001</v>
      </c>
      <c r="M93" s="477">
        <v>28.26</v>
      </c>
      <c r="N93" s="477">
        <v>50</v>
      </c>
      <c r="O93" s="477">
        <v>20.65</v>
      </c>
      <c r="P93" s="21">
        <f t="shared" si="29"/>
        <v>3.9021000000000003</v>
      </c>
      <c r="Q93" s="470">
        <v>96</v>
      </c>
      <c r="R93" s="477"/>
      <c r="S93" s="477">
        <v>11.46</v>
      </c>
      <c r="T93" s="477">
        <v>52.08</v>
      </c>
      <c r="U93" s="477">
        <v>36.46</v>
      </c>
      <c r="V93" s="21">
        <f t="shared" si="30"/>
        <v>4.25</v>
      </c>
      <c r="W93" s="392">
        <f t="shared" si="37"/>
        <v>103</v>
      </c>
      <c r="X93" s="393">
        <v>28</v>
      </c>
      <c r="Y93" s="394">
        <f t="shared" si="38"/>
        <v>27.184466019417474</v>
      </c>
      <c r="Z93" s="395">
        <v>55</v>
      </c>
      <c r="AA93" s="394">
        <f t="shared" si="39"/>
        <v>53.398058252427184</v>
      </c>
      <c r="AB93" s="395">
        <v>20</v>
      </c>
      <c r="AC93" s="394">
        <f t="shared" si="40"/>
        <v>19.417475728155338</v>
      </c>
      <c r="AD93" s="349">
        <f t="shared" si="41"/>
        <v>72.815533980582529</v>
      </c>
      <c r="AE93" s="382">
        <v>93</v>
      </c>
      <c r="AF93" s="359"/>
      <c r="AG93" s="360"/>
      <c r="AH93" s="358">
        <v>54</v>
      </c>
      <c r="AI93" s="361">
        <f t="shared" si="31"/>
        <v>58.064516129032256</v>
      </c>
      <c r="AJ93" s="358">
        <v>39</v>
      </c>
      <c r="AK93" s="362">
        <f t="shared" si="35"/>
        <v>41.935483870967744</v>
      </c>
      <c r="AL93" s="344">
        <f t="shared" si="27"/>
        <v>100</v>
      </c>
      <c r="AM93" s="337">
        <v>79</v>
      </c>
      <c r="AN93" s="737">
        <v>3</v>
      </c>
      <c r="AO93" s="737">
        <v>59</v>
      </c>
      <c r="AP93" s="737">
        <v>13</v>
      </c>
      <c r="AQ93" s="737">
        <v>4</v>
      </c>
      <c r="AR93" s="106">
        <f t="shared" si="34"/>
        <v>3.7721518987341773</v>
      </c>
      <c r="AS93" s="767">
        <v>80</v>
      </c>
      <c r="AT93" s="768">
        <v>5</v>
      </c>
      <c r="AU93" s="768">
        <v>40</v>
      </c>
      <c r="AV93" s="768">
        <v>23</v>
      </c>
      <c r="AW93" s="768">
        <v>12</v>
      </c>
      <c r="AX93" s="114">
        <f t="shared" si="32"/>
        <v>3.5249999999999999</v>
      </c>
      <c r="AY93" s="240">
        <v>20</v>
      </c>
      <c r="AZ93" s="240">
        <v>2</v>
      </c>
      <c r="BA93" s="240">
        <v>7</v>
      </c>
      <c r="BB93" s="240">
        <v>8</v>
      </c>
      <c r="BC93" s="240">
        <v>3</v>
      </c>
      <c r="BD93" s="797">
        <f t="shared" si="33"/>
        <v>3.6</v>
      </c>
      <c r="BE93" s="575">
        <v>5</v>
      </c>
      <c r="BF93" s="240">
        <v>1</v>
      </c>
      <c r="BG93" s="240">
        <v>2</v>
      </c>
      <c r="BH93" s="240">
        <v>2</v>
      </c>
      <c r="BI93" s="240"/>
      <c r="BJ93" s="240"/>
      <c r="BK93" s="241"/>
      <c r="BL93" s="543">
        <v>34</v>
      </c>
      <c r="BM93" s="554">
        <v>25</v>
      </c>
      <c r="BN93" s="270"/>
      <c r="BO93" s="270">
        <v>4</v>
      </c>
      <c r="BP93" s="270">
        <v>16</v>
      </c>
      <c r="BQ93" s="270">
        <v>5</v>
      </c>
      <c r="BR93" s="270"/>
      <c r="BS93" s="270"/>
      <c r="BT93" s="563">
        <v>52.84</v>
      </c>
    </row>
    <row r="94" spans="1:72" s="1" customFormat="1" ht="15" customHeight="1" x14ac:dyDescent="0.25">
      <c r="A94" s="12">
        <v>16</v>
      </c>
      <c r="B94" s="251">
        <v>61290</v>
      </c>
      <c r="C94" s="5" t="s">
        <v>7</v>
      </c>
      <c r="D94" s="332" t="s">
        <v>234</v>
      </c>
      <c r="E94" s="468">
        <v>86</v>
      </c>
      <c r="F94" s="471">
        <v>1.1599999999999999</v>
      </c>
      <c r="G94" s="471">
        <v>55.81</v>
      </c>
      <c r="H94" s="471">
        <v>30.23</v>
      </c>
      <c r="I94" s="471">
        <v>12.79</v>
      </c>
      <c r="J94" s="21">
        <f t="shared" si="28"/>
        <v>3.5462000000000002</v>
      </c>
      <c r="K94" s="470">
        <v>85</v>
      </c>
      <c r="L94" s="477">
        <v>4.71</v>
      </c>
      <c r="M94" s="477">
        <v>64.709999999999994</v>
      </c>
      <c r="N94" s="477">
        <v>24.71</v>
      </c>
      <c r="O94" s="477">
        <v>5.88</v>
      </c>
      <c r="P94" s="21">
        <f t="shared" si="29"/>
        <v>3.3178999999999998</v>
      </c>
      <c r="Q94" s="470">
        <v>83</v>
      </c>
      <c r="R94" s="477"/>
      <c r="S94" s="477">
        <v>60.24</v>
      </c>
      <c r="T94" s="477">
        <v>33.729999999999997</v>
      </c>
      <c r="U94" s="477">
        <v>6.02</v>
      </c>
      <c r="V94" s="21">
        <f t="shared" si="30"/>
        <v>3.4574000000000003</v>
      </c>
      <c r="W94" s="392">
        <f t="shared" si="37"/>
        <v>92</v>
      </c>
      <c r="X94" s="393">
        <v>15</v>
      </c>
      <c r="Y94" s="394">
        <f t="shared" si="38"/>
        <v>16.304347826086957</v>
      </c>
      <c r="Z94" s="395">
        <v>47</v>
      </c>
      <c r="AA94" s="394">
        <f t="shared" si="39"/>
        <v>51.086956521739133</v>
      </c>
      <c r="AB94" s="395">
        <v>30</v>
      </c>
      <c r="AC94" s="394">
        <f t="shared" si="40"/>
        <v>32.608695652173914</v>
      </c>
      <c r="AD94" s="349">
        <f t="shared" si="41"/>
        <v>83.695652173913047</v>
      </c>
      <c r="AE94" s="382">
        <v>78</v>
      </c>
      <c r="AF94" s="359"/>
      <c r="AG94" s="360"/>
      <c r="AH94" s="358">
        <v>49</v>
      </c>
      <c r="AI94" s="361">
        <f t="shared" si="31"/>
        <v>62.820512820512818</v>
      </c>
      <c r="AJ94" s="358">
        <v>29</v>
      </c>
      <c r="AK94" s="362">
        <f t="shared" si="35"/>
        <v>37.179487179487182</v>
      </c>
      <c r="AL94" s="344">
        <f t="shared" si="27"/>
        <v>100</v>
      </c>
      <c r="AM94" s="337">
        <v>81</v>
      </c>
      <c r="AN94" s="737">
        <v>3</v>
      </c>
      <c r="AO94" s="737">
        <v>58</v>
      </c>
      <c r="AP94" s="737">
        <v>12</v>
      </c>
      <c r="AQ94" s="737">
        <v>8</v>
      </c>
      <c r="AR94" s="106">
        <f t="shared" si="34"/>
        <v>3.691358024691358</v>
      </c>
      <c r="AS94" s="767">
        <v>81</v>
      </c>
      <c r="AT94" s="768">
        <v>13</v>
      </c>
      <c r="AU94" s="768">
        <v>37</v>
      </c>
      <c r="AV94" s="768">
        <v>22</v>
      </c>
      <c r="AW94" s="768">
        <v>9</v>
      </c>
      <c r="AX94" s="114">
        <f t="shared" si="32"/>
        <v>3.3333333333333335</v>
      </c>
      <c r="AY94" s="240">
        <v>17</v>
      </c>
      <c r="AZ94" s="240"/>
      <c r="BA94" s="240">
        <v>4</v>
      </c>
      <c r="BB94" s="240">
        <v>11</v>
      </c>
      <c r="BC94" s="240">
        <v>2</v>
      </c>
      <c r="BD94" s="797">
        <f t="shared" si="33"/>
        <v>3.8823529411764706</v>
      </c>
      <c r="BE94" s="575">
        <v>12</v>
      </c>
      <c r="BF94" s="240">
        <v>6</v>
      </c>
      <c r="BG94" s="240">
        <v>2</v>
      </c>
      <c r="BH94" s="240">
        <v>3</v>
      </c>
      <c r="BI94" s="240">
        <v>1</v>
      </c>
      <c r="BJ94" s="240"/>
      <c r="BK94" s="241"/>
      <c r="BL94" s="543">
        <v>31.6</v>
      </c>
      <c r="BM94" s="554">
        <v>29</v>
      </c>
      <c r="BN94" s="270"/>
      <c r="BO94" s="270">
        <v>4</v>
      </c>
      <c r="BP94" s="270">
        <v>19</v>
      </c>
      <c r="BQ94" s="270">
        <v>5</v>
      </c>
      <c r="BR94" s="270">
        <v>1</v>
      </c>
      <c r="BS94" s="270"/>
      <c r="BT94" s="563">
        <v>56.8</v>
      </c>
    </row>
    <row r="95" spans="1:72" s="1" customFormat="1" ht="15" customHeight="1" x14ac:dyDescent="0.25">
      <c r="A95" s="12">
        <v>17</v>
      </c>
      <c r="B95" s="251">
        <v>61340</v>
      </c>
      <c r="C95" s="5" t="s">
        <v>7</v>
      </c>
      <c r="D95" s="332" t="s">
        <v>215</v>
      </c>
      <c r="E95" s="468">
        <v>134</v>
      </c>
      <c r="F95" s="471"/>
      <c r="G95" s="471">
        <v>26.87</v>
      </c>
      <c r="H95" s="471">
        <v>46.27</v>
      </c>
      <c r="I95" s="471">
        <v>26.87</v>
      </c>
      <c r="J95" s="21">
        <f t="shared" si="28"/>
        <v>4.0004</v>
      </c>
      <c r="K95" s="470">
        <v>132</v>
      </c>
      <c r="L95" s="477">
        <v>9.09</v>
      </c>
      <c r="M95" s="477">
        <v>33.33</v>
      </c>
      <c r="N95" s="477">
        <v>44.7</v>
      </c>
      <c r="O95" s="477">
        <v>12.88</v>
      </c>
      <c r="P95" s="21">
        <f t="shared" si="29"/>
        <v>3.6137000000000001</v>
      </c>
      <c r="Q95" s="470">
        <v>132</v>
      </c>
      <c r="R95" s="477">
        <v>0.76</v>
      </c>
      <c r="S95" s="477">
        <v>15.15</v>
      </c>
      <c r="T95" s="477">
        <v>67.42</v>
      </c>
      <c r="U95" s="477">
        <v>16.670000000000002</v>
      </c>
      <c r="V95" s="21">
        <f t="shared" si="30"/>
        <v>4.0000000000000009</v>
      </c>
      <c r="W95" s="392">
        <f t="shared" si="37"/>
        <v>131</v>
      </c>
      <c r="X95" s="393">
        <v>35</v>
      </c>
      <c r="Y95" s="394">
        <f t="shared" si="38"/>
        <v>26.717557251908396</v>
      </c>
      <c r="Z95" s="395">
        <v>60</v>
      </c>
      <c r="AA95" s="394">
        <f t="shared" si="39"/>
        <v>45.801526717557252</v>
      </c>
      <c r="AB95" s="395">
        <v>36</v>
      </c>
      <c r="AC95" s="394">
        <f t="shared" si="40"/>
        <v>27.480916030534353</v>
      </c>
      <c r="AD95" s="349">
        <f t="shared" si="41"/>
        <v>73.282442748091597</v>
      </c>
      <c r="AE95" s="382">
        <v>121</v>
      </c>
      <c r="AF95" s="359">
        <v>13</v>
      </c>
      <c r="AG95" s="360">
        <f t="shared" si="36"/>
        <v>10.743801652892563</v>
      </c>
      <c r="AH95" s="358">
        <v>52</v>
      </c>
      <c r="AI95" s="361">
        <f t="shared" si="31"/>
        <v>42.97520661157025</v>
      </c>
      <c r="AJ95" s="358">
        <v>56</v>
      </c>
      <c r="AK95" s="362">
        <f t="shared" si="35"/>
        <v>46.280991735537192</v>
      </c>
      <c r="AL95" s="344">
        <f t="shared" si="27"/>
        <v>89.256198347107443</v>
      </c>
      <c r="AM95" s="337">
        <v>144</v>
      </c>
      <c r="AN95" s="737">
        <v>13</v>
      </c>
      <c r="AO95" s="737">
        <v>83</v>
      </c>
      <c r="AP95" s="737">
        <v>30</v>
      </c>
      <c r="AQ95" s="737">
        <v>18</v>
      </c>
      <c r="AR95" s="106">
        <f t="shared" si="34"/>
        <v>3.6319444444444446</v>
      </c>
      <c r="AS95" s="767">
        <v>143</v>
      </c>
      <c r="AT95" s="768">
        <v>19</v>
      </c>
      <c r="AU95" s="768">
        <v>74</v>
      </c>
      <c r="AV95" s="768">
        <v>27</v>
      </c>
      <c r="AW95" s="768">
        <v>23</v>
      </c>
      <c r="AX95" s="123">
        <f t="shared" si="32"/>
        <v>3.3776223776223775</v>
      </c>
      <c r="AY95" s="240">
        <v>24</v>
      </c>
      <c r="AZ95" s="240">
        <v>2</v>
      </c>
      <c r="BA95" s="240">
        <v>9</v>
      </c>
      <c r="BB95" s="240">
        <v>11</v>
      </c>
      <c r="BC95" s="240">
        <v>2</v>
      </c>
      <c r="BD95" s="797">
        <f t="shared" si="33"/>
        <v>3.5416666666666665</v>
      </c>
      <c r="BE95" s="575">
        <v>23</v>
      </c>
      <c r="BF95" s="240">
        <v>1</v>
      </c>
      <c r="BG95" s="240">
        <v>2</v>
      </c>
      <c r="BH95" s="240">
        <v>11</v>
      </c>
      <c r="BI95" s="240">
        <v>7</v>
      </c>
      <c r="BJ95" s="240">
        <v>1</v>
      </c>
      <c r="BK95" s="241">
        <v>1</v>
      </c>
      <c r="BL95" s="543">
        <v>58.8</v>
      </c>
      <c r="BM95" s="554">
        <v>47</v>
      </c>
      <c r="BN95" s="270">
        <v>1</v>
      </c>
      <c r="BO95" s="270">
        <v>9</v>
      </c>
      <c r="BP95" s="270">
        <v>29</v>
      </c>
      <c r="BQ95" s="270">
        <v>6</v>
      </c>
      <c r="BR95" s="270">
        <v>1</v>
      </c>
      <c r="BS95" s="270">
        <v>1</v>
      </c>
      <c r="BT95" s="563">
        <v>54.7</v>
      </c>
    </row>
    <row r="96" spans="1:72" s="1" customFormat="1" ht="15" customHeight="1" x14ac:dyDescent="0.25">
      <c r="A96" s="12">
        <v>18</v>
      </c>
      <c r="B96" s="251">
        <v>61390</v>
      </c>
      <c r="C96" s="5" t="s">
        <v>7</v>
      </c>
      <c r="D96" s="332" t="s">
        <v>216</v>
      </c>
      <c r="E96" s="468">
        <v>117</v>
      </c>
      <c r="F96" s="471"/>
      <c r="G96" s="471">
        <v>15.38</v>
      </c>
      <c r="H96" s="471">
        <v>47.86</v>
      </c>
      <c r="I96" s="471">
        <v>36.75</v>
      </c>
      <c r="J96" s="21">
        <f t="shared" si="28"/>
        <v>4.2133000000000003</v>
      </c>
      <c r="K96" s="470">
        <v>116</v>
      </c>
      <c r="L96" s="477">
        <v>4.3099999999999996</v>
      </c>
      <c r="M96" s="477">
        <v>32.76</v>
      </c>
      <c r="N96" s="477">
        <v>44.83</v>
      </c>
      <c r="O96" s="477">
        <v>18.100000000000001</v>
      </c>
      <c r="P96" s="21">
        <f t="shared" si="29"/>
        <v>3.7672000000000003</v>
      </c>
      <c r="Q96" s="470">
        <v>115</v>
      </c>
      <c r="R96" s="477"/>
      <c r="S96" s="477">
        <v>21.74</v>
      </c>
      <c r="T96" s="477">
        <v>61.74</v>
      </c>
      <c r="U96" s="477">
        <v>16.52</v>
      </c>
      <c r="V96" s="21">
        <f t="shared" si="30"/>
        <v>3.9477999999999995</v>
      </c>
      <c r="W96" s="392">
        <f t="shared" si="37"/>
        <v>113</v>
      </c>
      <c r="X96" s="393">
        <v>35</v>
      </c>
      <c r="Y96" s="394">
        <f t="shared" si="38"/>
        <v>30.973451327433629</v>
      </c>
      <c r="Z96" s="395">
        <v>49</v>
      </c>
      <c r="AA96" s="394">
        <f t="shared" si="39"/>
        <v>43.362831858407077</v>
      </c>
      <c r="AB96" s="395">
        <v>29</v>
      </c>
      <c r="AC96" s="394">
        <f t="shared" si="40"/>
        <v>25.663716814159294</v>
      </c>
      <c r="AD96" s="349">
        <f t="shared" si="41"/>
        <v>69.026548672566378</v>
      </c>
      <c r="AE96" s="382">
        <v>101</v>
      </c>
      <c r="AF96" s="359">
        <v>8</v>
      </c>
      <c r="AG96" s="360">
        <f t="shared" si="36"/>
        <v>7.9207920792079207</v>
      </c>
      <c r="AH96" s="358">
        <v>53</v>
      </c>
      <c r="AI96" s="361">
        <f t="shared" si="31"/>
        <v>52.475247524752476</v>
      </c>
      <c r="AJ96" s="358">
        <v>40</v>
      </c>
      <c r="AK96" s="362">
        <f t="shared" si="35"/>
        <v>39.603960396039604</v>
      </c>
      <c r="AL96" s="344">
        <f t="shared" si="27"/>
        <v>92.079207920792072</v>
      </c>
      <c r="AM96" s="337">
        <v>75</v>
      </c>
      <c r="AN96" s="737">
        <v>1</v>
      </c>
      <c r="AO96" s="737">
        <v>55</v>
      </c>
      <c r="AP96" s="737">
        <v>11</v>
      </c>
      <c r="AQ96" s="737">
        <v>8</v>
      </c>
      <c r="AR96" s="106">
        <f t="shared" si="34"/>
        <v>3.6533333333333333</v>
      </c>
      <c r="AS96" s="767">
        <v>74</v>
      </c>
      <c r="AT96" s="768">
        <v>9</v>
      </c>
      <c r="AU96" s="768">
        <v>32</v>
      </c>
      <c r="AV96" s="768">
        <v>23</v>
      </c>
      <c r="AW96" s="768">
        <v>10</v>
      </c>
      <c r="AX96" s="123">
        <f t="shared" si="32"/>
        <v>3.4594594594594597</v>
      </c>
      <c r="AY96" s="240">
        <v>26</v>
      </c>
      <c r="AZ96" s="240">
        <v>3</v>
      </c>
      <c r="BA96" s="240">
        <v>5</v>
      </c>
      <c r="BB96" s="240">
        <v>12</v>
      </c>
      <c r="BC96" s="240">
        <v>6</v>
      </c>
      <c r="BD96" s="797">
        <f t="shared" si="33"/>
        <v>3.8076923076923075</v>
      </c>
      <c r="BE96" s="575">
        <v>14</v>
      </c>
      <c r="BF96" s="240">
        <v>2</v>
      </c>
      <c r="BG96" s="240">
        <v>3</v>
      </c>
      <c r="BH96" s="240">
        <v>6</v>
      </c>
      <c r="BI96" s="240">
        <v>2</v>
      </c>
      <c r="BJ96" s="240">
        <v>1</v>
      </c>
      <c r="BK96" s="241"/>
      <c r="BL96" s="552">
        <v>48.6</v>
      </c>
      <c r="BM96" s="554">
        <v>40</v>
      </c>
      <c r="BN96" s="270">
        <v>3</v>
      </c>
      <c r="BO96" s="270">
        <v>7</v>
      </c>
      <c r="BP96" s="270">
        <v>23</v>
      </c>
      <c r="BQ96" s="270">
        <v>5</v>
      </c>
      <c r="BR96" s="270">
        <v>2</v>
      </c>
      <c r="BS96" s="270"/>
      <c r="BT96" s="567">
        <v>50.9</v>
      </c>
    </row>
    <row r="97" spans="1:72" s="1" customFormat="1" ht="15" customHeight="1" x14ac:dyDescent="0.25">
      <c r="A97" s="12">
        <v>19</v>
      </c>
      <c r="B97" s="251">
        <v>61410</v>
      </c>
      <c r="C97" s="5" t="s">
        <v>7</v>
      </c>
      <c r="D97" s="332" t="s">
        <v>217</v>
      </c>
      <c r="E97" s="468">
        <v>128</v>
      </c>
      <c r="F97" s="471"/>
      <c r="G97" s="471">
        <v>9.3800000000000008</v>
      </c>
      <c r="H97" s="471">
        <v>46.09</v>
      </c>
      <c r="I97" s="471">
        <v>44.53</v>
      </c>
      <c r="J97" s="21">
        <f t="shared" si="28"/>
        <v>4.3514999999999997</v>
      </c>
      <c r="K97" s="470">
        <v>128</v>
      </c>
      <c r="L97" s="477">
        <v>6.25</v>
      </c>
      <c r="M97" s="477">
        <v>28.13</v>
      </c>
      <c r="N97" s="477">
        <v>42.97</v>
      </c>
      <c r="O97" s="477">
        <v>22.66</v>
      </c>
      <c r="P97" s="21">
        <f t="shared" si="29"/>
        <v>3.8207</v>
      </c>
      <c r="Q97" s="470">
        <v>126</v>
      </c>
      <c r="R97" s="477"/>
      <c r="S97" s="477">
        <v>12.7</v>
      </c>
      <c r="T97" s="477">
        <v>57.14</v>
      </c>
      <c r="U97" s="477">
        <v>30.16</v>
      </c>
      <c r="V97" s="21">
        <f t="shared" si="30"/>
        <v>4.1745999999999999</v>
      </c>
      <c r="W97" s="392">
        <f t="shared" si="37"/>
        <v>126</v>
      </c>
      <c r="X97" s="393">
        <v>30</v>
      </c>
      <c r="Y97" s="394">
        <f t="shared" si="38"/>
        <v>23.80952380952381</v>
      </c>
      <c r="Z97" s="395">
        <v>61</v>
      </c>
      <c r="AA97" s="394">
        <f t="shared" si="39"/>
        <v>48.412698412698411</v>
      </c>
      <c r="AB97" s="395">
        <v>35</v>
      </c>
      <c r="AC97" s="394">
        <f t="shared" si="40"/>
        <v>27.777777777777779</v>
      </c>
      <c r="AD97" s="349">
        <f t="shared" si="41"/>
        <v>76.19047619047619</v>
      </c>
      <c r="AE97" s="382">
        <v>121</v>
      </c>
      <c r="AF97" s="359">
        <v>1</v>
      </c>
      <c r="AG97" s="360">
        <f t="shared" si="36"/>
        <v>0.82644628099173556</v>
      </c>
      <c r="AH97" s="358">
        <v>64</v>
      </c>
      <c r="AI97" s="361">
        <f t="shared" si="31"/>
        <v>52.892561983471076</v>
      </c>
      <c r="AJ97" s="358">
        <v>56</v>
      </c>
      <c r="AK97" s="362">
        <f t="shared" si="35"/>
        <v>46.280991735537192</v>
      </c>
      <c r="AL97" s="344">
        <f t="shared" si="27"/>
        <v>99.173553719008268</v>
      </c>
      <c r="AM97" s="758">
        <v>102</v>
      </c>
      <c r="AN97" s="738">
        <v>7</v>
      </c>
      <c r="AO97" s="738">
        <v>88</v>
      </c>
      <c r="AP97" s="738">
        <v>7</v>
      </c>
      <c r="AQ97" s="741"/>
      <c r="AR97" s="719">
        <f t="shared" si="34"/>
        <v>4</v>
      </c>
      <c r="AS97" s="769">
        <v>102</v>
      </c>
      <c r="AT97" s="738"/>
      <c r="AU97" s="738">
        <v>45</v>
      </c>
      <c r="AV97" s="738">
        <v>32</v>
      </c>
      <c r="AW97" s="738">
        <v>25</v>
      </c>
      <c r="AX97" s="720">
        <f t="shared" si="32"/>
        <v>3.8039215686274508</v>
      </c>
      <c r="AY97" s="240">
        <v>16</v>
      </c>
      <c r="AZ97" s="240"/>
      <c r="BA97" s="240">
        <v>4</v>
      </c>
      <c r="BB97" s="240">
        <v>9</v>
      </c>
      <c r="BC97" s="240">
        <v>3</v>
      </c>
      <c r="BD97" s="797">
        <f t="shared" si="33"/>
        <v>3.9375</v>
      </c>
      <c r="BE97" s="575">
        <v>17</v>
      </c>
      <c r="BF97" s="240">
        <v>3</v>
      </c>
      <c r="BG97" s="240">
        <v>4</v>
      </c>
      <c r="BH97" s="240">
        <v>8</v>
      </c>
      <c r="BI97" s="240">
        <v>2</v>
      </c>
      <c r="BJ97" s="240"/>
      <c r="BK97" s="241"/>
      <c r="BL97" s="543">
        <v>44</v>
      </c>
      <c r="BM97" s="554">
        <v>33</v>
      </c>
      <c r="BN97" s="270"/>
      <c r="BO97" s="270">
        <v>3</v>
      </c>
      <c r="BP97" s="270">
        <v>22</v>
      </c>
      <c r="BQ97" s="270">
        <v>5</v>
      </c>
      <c r="BR97" s="270">
        <v>3</v>
      </c>
      <c r="BS97" s="270"/>
      <c r="BT97" s="563">
        <v>60</v>
      </c>
    </row>
    <row r="98" spans="1:72" s="1" customFormat="1" ht="15" customHeight="1" x14ac:dyDescent="0.25">
      <c r="A98" s="12">
        <v>20</v>
      </c>
      <c r="B98" s="251">
        <v>61430</v>
      </c>
      <c r="C98" s="5" t="s">
        <v>7</v>
      </c>
      <c r="D98" s="332" t="s">
        <v>170</v>
      </c>
      <c r="E98" s="468">
        <v>217</v>
      </c>
      <c r="F98" s="471">
        <v>0.46</v>
      </c>
      <c r="G98" s="471">
        <v>18.43</v>
      </c>
      <c r="H98" s="471">
        <v>56.68</v>
      </c>
      <c r="I98" s="471">
        <v>24.42</v>
      </c>
      <c r="J98" s="21">
        <f t="shared" si="28"/>
        <v>4.0503</v>
      </c>
      <c r="K98" s="470">
        <v>219</v>
      </c>
      <c r="L98" s="477">
        <v>0.91</v>
      </c>
      <c r="M98" s="477">
        <v>23.29</v>
      </c>
      <c r="N98" s="477">
        <v>56.62</v>
      </c>
      <c r="O98" s="477">
        <v>19.18</v>
      </c>
      <c r="P98" s="21">
        <f t="shared" si="29"/>
        <v>3.9406999999999992</v>
      </c>
      <c r="Q98" s="470">
        <v>225</v>
      </c>
      <c r="R98" s="477">
        <v>0.44</v>
      </c>
      <c r="S98" s="477">
        <v>19.559999999999999</v>
      </c>
      <c r="T98" s="477">
        <v>60.44</v>
      </c>
      <c r="U98" s="477">
        <v>19.559999999999999</v>
      </c>
      <c r="V98" s="21">
        <f t="shared" si="30"/>
        <v>3.9912000000000001</v>
      </c>
      <c r="W98" s="392">
        <f t="shared" si="37"/>
        <v>236</v>
      </c>
      <c r="X98" s="393">
        <v>79</v>
      </c>
      <c r="Y98" s="394">
        <f t="shared" si="38"/>
        <v>33.474576271186443</v>
      </c>
      <c r="Z98" s="395">
        <v>100</v>
      </c>
      <c r="AA98" s="394">
        <f t="shared" si="39"/>
        <v>42.372881355932201</v>
      </c>
      <c r="AB98" s="395">
        <v>57</v>
      </c>
      <c r="AC98" s="394">
        <f t="shared" si="40"/>
        <v>24.152542372881356</v>
      </c>
      <c r="AD98" s="349">
        <f t="shared" si="41"/>
        <v>66.525423728813564</v>
      </c>
      <c r="AE98" s="382">
        <v>215</v>
      </c>
      <c r="AF98" s="359">
        <v>2</v>
      </c>
      <c r="AG98" s="360">
        <f t="shared" si="36"/>
        <v>0.93023255813953487</v>
      </c>
      <c r="AH98" s="358">
        <v>106</v>
      </c>
      <c r="AI98" s="361">
        <f t="shared" si="31"/>
        <v>49.302325581395351</v>
      </c>
      <c r="AJ98" s="358">
        <v>107</v>
      </c>
      <c r="AK98" s="362">
        <f t="shared" si="35"/>
        <v>49.767441860465119</v>
      </c>
      <c r="AL98" s="344">
        <f t="shared" si="27"/>
        <v>99.069767441860463</v>
      </c>
      <c r="AM98" s="337">
        <v>233</v>
      </c>
      <c r="AN98" s="737">
        <v>20</v>
      </c>
      <c r="AO98" s="737">
        <v>170</v>
      </c>
      <c r="AP98" s="737">
        <v>36</v>
      </c>
      <c r="AQ98" s="737">
        <v>7</v>
      </c>
      <c r="AR98" s="106">
        <f t="shared" si="34"/>
        <v>3.8712446351931331</v>
      </c>
      <c r="AS98" s="767">
        <v>232</v>
      </c>
      <c r="AT98" s="768">
        <v>13</v>
      </c>
      <c r="AU98" s="768">
        <v>82</v>
      </c>
      <c r="AV98" s="768">
        <v>83</v>
      </c>
      <c r="AW98" s="768">
        <v>54</v>
      </c>
      <c r="AX98" s="114">
        <f t="shared" si="32"/>
        <v>3.7672413793103448</v>
      </c>
      <c r="AY98" s="240">
        <v>65</v>
      </c>
      <c r="AZ98" s="240">
        <v>2</v>
      </c>
      <c r="BA98" s="240">
        <v>20</v>
      </c>
      <c r="BB98" s="240">
        <v>22</v>
      </c>
      <c r="BC98" s="240">
        <v>21</v>
      </c>
      <c r="BD98" s="797">
        <f t="shared" si="33"/>
        <v>3.953846153846154</v>
      </c>
      <c r="BE98" s="575">
        <v>54</v>
      </c>
      <c r="BF98" s="240"/>
      <c r="BG98" s="240">
        <v>5</v>
      </c>
      <c r="BH98" s="240">
        <v>19</v>
      </c>
      <c r="BI98" s="240">
        <v>18</v>
      </c>
      <c r="BJ98" s="240">
        <v>12</v>
      </c>
      <c r="BK98" s="241"/>
      <c r="BL98" s="552">
        <v>65.7</v>
      </c>
      <c r="BM98" s="554">
        <v>119</v>
      </c>
      <c r="BN98" s="270"/>
      <c r="BO98" s="270">
        <v>10</v>
      </c>
      <c r="BP98" s="270">
        <v>71</v>
      </c>
      <c r="BQ98" s="270">
        <v>17</v>
      </c>
      <c r="BR98" s="270">
        <v>21</v>
      </c>
      <c r="BS98" s="270"/>
      <c r="BT98" s="540">
        <v>62</v>
      </c>
    </row>
    <row r="99" spans="1:72" s="1" customFormat="1" ht="15" customHeight="1" x14ac:dyDescent="0.25">
      <c r="A99" s="12">
        <v>21</v>
      </c>
      <c r="B99" s="251">
        <v>61440</v>
      </c>
      <c r="C99" s="5" t="s">
        <v>7</v>
      </c>
      <c r="D99" s="332" t="s">
        <v>218</v>
      </c>
      <c r="E99" s="468">
        <v>267</v>
      </c>
      <c r="F99" s="471">
        <v>1.1200000000000001</v>
      </c>
      <c r="G99" s="471">
        <v>17.98</v>
      </c>
      <c r="H99" s="471">
        <v>44.94</v>
      </c>
      <c r="I99" s="471">
        <v>35.96</v>
      </c>
      <c r="J99" s="21">
        <f t="shared" si="28"/>
        <v>4.1574</v>
      </c>
      <c r="K99" s="470">
        <v>261</v>
      </c>
      <c r="L99" s="477">
        <v>3.07</v>
      </c>
      <c r="M99" s="477">
        <v>30.27</v>
      </c>
      <c r="N99" s="477">
        <v>48.28</v>
      </c>
      <c r="O99" s="477">
        <v>18.39</v>
      </c>
      <c r="P99" s="21">
        <f t="shared" si="29"/>
        <v>3.8201999999999998</v>
      </c>
      <c r="Q99" s="470">
        <v>261</v>
      </c>
      <c r="R99" s="477">
        <v>1.1499999999999999</v>
      </c>
      <c r="S99" s="477">
        <v>17.62</v>
      </c>
      <c r="T99" s="477">
        <v>53.26</v>
      </c>
      <c r="U99" s="477">
        <v>27.97</v>
      </c>
      <c r="V99" s="21">
        <f t="shared" si="30"/>
        <v>4.0804999999999998</v>
      </c>
      <c r="W99" s="392">
        <f t="shared" si="37"/>
        <v>270</v>
      </c>
      <c r="X99" s="393">
        <v>25</v>
      </c>
      <c r="Y99" s="394">
        <f t="shared" si="38"/>
        <v>9.2592592592592595</v>
      </c>
      <c r="Z99" s="395">
        <v>151</v>
      </c>
      <c r="AA99" s="394">
        <f t="shared" si="39"/>
        <v>55.925925925925924</v>
      </c>
      <c r="AB99" s="395">
        <v>94</v>
      </c>
      <c r="AC99" s="394">
        <f t="shared" si="40"/>
        <v>34.814814814814817</v>
      </c>
      <c r="AD99" s="349">
        <f t="shared" si="41"/>
        <v>90.740740740740733</v>
      </c>
      <c r="AE99" s="382">
        <v>231</v>
      </c>
      <c r="AF99" s="359">
        <v>7</v>
      </c>
      <c r="AG99" s="360">
        <f t="shared" si="36"/>
        <v>3.0303030303030303</v>
      </c>
      <c r="AH99" s="358">
        <v>102</v>
      </c>
      <c r="AI99" s="361">
        <f t="shared" si="31"/>
        <v>44.155844155844157</v>
      </c>
      <c r="AJ99" s="358">
        <v>122</v>
      </c>
      <c r="AK99" s="362">
        <f t="shared" si="35"/>
        <v>52.813852813852812</v>
      </c>
      <c r="AL99" s="344">
        <f t="shared" si="27"/>
        <v>96.969696969696969</v>
      </c>
      <c r="AM99" s="758">
        <v>212</v>
      </c>
      <c r="AN99" s="738">
        <v>29</v>
      </c>
      <c r="AO99" s="738">
        <v>151</v>
      </c>
      <c r="AP99" s="738">
        <v>32</v>
      </c>
      <c r="AQ99" s="738"/>
      <c r="AR99" s="719">
        <f t="shared" si="34"/>
        <v>3.9858490566037736</v>
      </c>
      <c r="AS99" s="769">
        <v>212</v>
      </c>
      <c r="AT99" s="738">
        <v>2</v>
      </c>
      <c r="AU99" s="738">
        <v>70</v>
      </c>
      <c r="AV99" s="738">
        <v>60</v>
      </c>
      <c r="AW99" s="738">
        <v>80</v>
      </c>
      <c r="AX99" s="720">
        <f t="shared" si="32"/>
        <v>4.0283018867924527</v>
      </c>
      <c r="AY99" s="240">
        <v>92</v>
      </c>
      <c r="AZ99" s="240"/>
      <c r="BA99" s="240">
        <v>7</v>
      </c>
      <c r="BB99" s="240">
        <v>37</v>
      </c>
      <c r="BC99" s="240">
        <v>48</v>
      </c>
      <c r="BD99" s="797">
        <f t="shared" si="33"/>
        <v>4.4456521739130439</v>
      </c>
      <c r="BE99" s="575">
        <v>28</v>
      </c>
      <c r="BF99" s="240"/>
      <c r="BG99" s="240"/>
      <c r="BH99" s="240">
        <v>10</v>
      </c>
      <c r="BI99" s="240">
        <v>15</v>
      </c>
      <c r="BJ99" s="240">
        <v>3</v>
      </c>
      <c r="BK99" s="241"/>
      <c r="BL99" s="552">
        <v>69.599999999999994</v>
      </c>
      <c r="BM99" s="554">
        <v>120</v>
      </c>
      <c r="BN99" s="270"/>
      <c r="BO99" s="270">
        <v>2</v>
      </c>
      <c r="BP99" s="270">
        <v>57</v>
      </c>
      <c r="BQ99" s="270">
        <v>22</v>
      </c>
      <c r="BR99" s="270">
        <v>39</v>
      </c>
      <c r="BS99" s="270"/>
      <c r="BT99" s="540">
        <v>70.900000000000006</v>
      </c>
    </row>
    <row r="100" spans="1:72" s="1" customFormat="1" ht="15" customHeight="1" x14ac:dyDescent="0.25">
      <c r="A100" s="12">
        <v>22</v>
      </c>
      <c r="B100" s="251">
        <v>61450</v>
      </c>
      <c r="C100" s="5" t="s">
        <v>7</v>
      </c>
      <c r="D100" s="332" t="s">
        <v>169</v>
      </c>
      <c r="E100" s="468">
        <v>186</v>
      </c>
      <c r="F100" s="471">
        <v>4.3</v>
      </c>
      <c r="G100" s="471">
        <v>15.59</v>
      </c>
      <c r="H100" s="471">
        <v>44.62</v>
      </c>
      <c r="I100" s="471">
        <v>35.479999999999997</v>
      </c>
      <c r="J100" s="21">
        <f t="shared" si="28"/>
        <v>4.1124999999999998</v>
      </c>
      <c r="K100" s="470">
        <v>181</v>
      </c>
      <c r="L100" s="477">
        <v>5.52</v>
      </c>
      <c r="M100" s="477">
        <v>17.68</v>
      </c>
      <c r="N100" s="477">
        <v>48.07</v>
      </c>
      <c r="O100" s="477">
        <v>28.73</v>
      </c>
      <c r="P100" s="21">
        <f t="shared" si="29"/>
        <v>4.0000999999999998</v>
      </c>
      <c r="Q100" s="470">
        <v>185</v>
      </c>
      <c r="R100" s="477"/>
      <c r="S100" s="477">
        <v>9.19</v>
      </c>
      <c r="T100" s="477">
        <v>49.19</v>
      </c>
      <c r="U100" s="477">
        <v>41.62</v>
      </c>
      <c r="V100" s="21">
        <f t="shared" si="30"/>
        <v>4.3242999999999991</v>
      </c>
      <c r="W100" s="392">
        <f t="shared" si="37"/>
        <v>189</v>
      </c>
      <c r="X100" s="393">
        <v>37</v>
      </c>
      <c r="Y100" s="394">
        <f t="shared" si="38"/>
        <v>19.576719576719576</v>
      </c>
      <c r="Z100" s="395">
        <v>87</v>
      </c>
      <c r="AA100" s="394">
        <f t="shared" si="39"/>
        <v>46.031746031746032</v>
      </c>
      <c r="AB100" s="395">
        <v>65</v>
      </c>
      <c r="AC100" s="394">
        <f t="shared" si="40"/>
        <v>34.391534391534393</v>
      </c>
      <c r="AD100" s="349">
        <f t="shared" si="41"/>
        <v>80.423280423280431</v>
      </c>
      <c r="AE100" s="382">
        <v>182</v>
      </c>
      <c r="AF100" s="359">
        <v>15</v>
      </c>
      <c r="AG100" s="360">
        <f t="shared" si="36"/>
        <v>8.2417582417582409</v>
      </c>
      <c r="AH100" s="358">
        <v>97</v>
      </c>
      <c r="AI100" s="361">
        <f t="shared" si="31"/>
        <v>53.296703296703299</v>
      </c>
      <c r="AJ100" s="358">
        <v>70</v>
      </c>
      <c r="AK100" s="362">
        <f t="shared" si="35"/>
        <v>38.46153846153846</v>
      </c>
      <c r="AL100" s="344">
        <f t="shared" si="27"/>
        <v>91.758241758241752</v>
      </c>
      <c r="AM100" s="337">
        <v>167</v>
      </c>
      <c r="AN100" s="737">
        <v>32</v>
      </c>
      <c r="AO100" s="737">
        <v>113</v>
      </c>
      <c r="AP100" s="737">
        <v>17</v>
      </c>
      <c r="AQ100" s="737">
        <v>5</v>
      </c>
      <c r="AR100" s="106">
        <f t="shared" si="34"/>
        <v>4.0299401197604787</v>
      </c>
      <c r="AS100" s="767">
        <v>166</v>
      </c>
      <c r="AT100" s="768">
        <v>5</v>
      </c>
      <c r="AU100" s="768">
        <v>63</v>
      </c>
      <c r="AV100" s="768">
        <v>62</v>
      </c>
      <c r="AW100" s="768">
        <v>36</v>
      </c>
      <c r="AX100" s="114">
        <f t="shared" si="32"/>
        <v>3.7771084337349397</v>
      </c>
      <c r="AY100" s="240">
        <v>51</v>
      </c>
      <c r="AZ100" s="240">
        <v>2</v>
      </c>
      <c r="BA100" s="240">
        <v>10</v>
      </c>
      <c r="BB100" s="240">
        <v>22</v>
      </c>
      <c r="BC100" s="240">
        <v>17</v>
      </c>
      <c r="BD100" s="797">
        <f t="shared" si="33"/>
        <v>4.0588235294117645</v>
      </c>
      <c r="BE100" s="575">
        <v>54</v>
      </c>
      <c r="BF100" s="240"/>
      <c r="BG100" s="240">
        <v>7</v>
      </c>
      <c r="BH100" s="240">
        <v>18</v>
      </c>
      <c r="BI100" s="240">
        <v>12</v>
      </c>
      <c r="BJ100" s="240">
        <v>17</v>
      </c>
      <c r="BK100" s="241"/>
      <c r="BL100" s="552">
        <v>66</v>
      </c>
      <c r="BM100" s="554">
        <v>105</v>
      </c>
      <c r="BN100" s="270"/>
      <c r="BO100" s="270">
        <v>6</v>
      </c>
      <c r="BP100" s="270">
        <v>56</v>
      </c>
      <c r="BQ100" s="270">
        <v>24</v>
      </c>
      <c r="BR100" s="270">
        <v>18</v>
      </c>
      <c r="BS100" s="270">
        <v>1</v>
      </c>
      <c r="BT100" s="547">
        <v>65</v>
      </c>
    </row>
    <row r="101" spans="1:72" s="1" customFormat="1" ht="15" customHeight="1" x14ac:dyDescent="0.25">
      <c r="A101" s="12">
        <v>23</v>
      </c>
      <c r="B101" s="251">
        <v>61470</v>
      </c>
      <c r="C101" s="5" t="s">
        <v>7</v>
      </c>
      <c r="D101" s="332" t="s">
        <v>235</v>
      </c>
      <c r="E101" s="468">
        <v>139</v>
      </c>
      <c r="F101" s="471">
        <v>2.16</v>
      </c>
      <c r="G101" s="471">
        <v>10.79</v>
      </c>
      <c r="H101" s="471">
        <v>42.45</v>
      </c>
      <c r="I101" s="471">
        <v>44.6</v>
      </c>
      <c r="J101" s="21">
        <f t="shared" si="28"/>
        <v>4.2949000000000002</v>
      </c>
      <c r="K101" s="470">
        <v>136</v>
      </c>
      <c r="L101" s="477">
        <v>5.88</v>
      </c>
      <c r="M101" s="477">
        <v>34.56</v>
      </c>
      <c r="N101" s="477">
        <v>42.65</v>
      </c>
      <c r="O101" s="477">
        <v>16.91</v>
      </c>
      <c r="P101" s="21">
        <f t="shared" si="29"/>
        <v>3.7059000000000002</v>
      </c>
      <c r="Q101" s="470">
        <v>138</v>
      </c>
      <c r="R101" s="477">
        <v>1.45</v>
      </c>
      <c r="S101" s="477">
        <v>13.04</v>
      </c>
      <c r="T101" s="477">
        <v>49.28</v>
      </c>
      <c r="U101" s="477">
        <v>36.229999999999997</v>
      </c>
      <c r="V101" s="21">
        <f t="shared" si="30"/>
        <v>4.2028999999999996</v>
      </c>
      <c r="W101" s="392">
        <f t="shared" si="37"/>
        <v>135</v>
      </c>
      <c r="X101" s="393">
        <v>55</v>
      </c>
      <c r="Y101" s="394">
        <f t="shared" si="38"/>
        <v>40.74074074074074</v>
      </c>
      <c r="Z101" s="395">
        <v>47</v>
      </c>
      <c r="AA101" s="394">
        <f t="shared" si="39"/>
        <v>34.814814814814817</v>
      </c>
      <c r="AB101" s="395">
        <v>33</v>
      </c>
      <c r="AC101" s="394">
        <f t="shared" si="40"/>
        <v>24.444444444444443</v>
      </c>
      <c r="AD101" s="349">
        <f t="shared" si="41"/>
        <v>59.25925925925926</v>
      </c>
      <c r="AE101" s="382">
        <v>134</v>
      </c>
      <c r="AF101" s="359">
        <v>5</v>
      </c>
      <c r="AG101" s="360">
        <f t="shared" si="36"/>
        <v>3.7313432835820897</v>
      </c>
      <c r="AH101" s="358">
        <v>66</v>
      </c>
      <c r="AI101" s="361">
        <f t="shared" si="31"/>
        <v>49.253731343283583</v>
      </c>
      <c r="AJ101" s="358">
        <v>63</v>
      </c>
      <c r="AK101" s="362">
        <f t="shared" si="35"/>
        <v>47.014925373134325</v>
      </c>
      <c r="AL101" s="344">
        <f t="shared" si="27"/>
        <v>96.268656716417908</v>
      </c>
      <c r="AM101" s="337">
        <v>131</v>
      </c>
      <c r="AN101" s="737">
        <v>6</v>
      </c>
      <c r="AO101" s="737">
        <v>104</v>
      </c>
      <c r="AP101" s="737">
        <v>17</v>
      </c>
      <c r="AQ101" s="737">
        <v>4</v>
      </c>
      <c r="AR101" s="106">
        <f t="shared" si="34"/>
        <v>3.8549618320610688</v>
      </c>
      <c r="AS101" s="769">
        <v>131</v>
      </c>
      <c r="AT101" s="738">
        <v>3</v>
      </c>
      <c r="AU101" s="738">
        <v>53</v>
      </c>
      <c r="AV101" s="738">
        <v>51</v>
      </c>
      <c r="AW101" s="752">
        <v>24</v>
      </c>
      <c r="AX101" s="123">
        <f t="shared" si="32"/>
        <v>3.7328244274809159</v>
      </c>
      <c r="AY101" s="240">
        <v>27</v>
      </c>
      <c r="AZ101" s="240"/>
      <c r="BA101" s="240">
        <v>12</v>
      </c>
      <c r="BB101" s="240">
        <v>13</v>
      </c>
      <c r="BC101" s="240">
        <v>2</v>
      </c>
      <c r="BD101" s="797">
        <f t="shared" si="33"/>
        <v>3.6296296296296298</v>
      </c>
      <c r="BE101" s="575">
        <v>26</v>
      </c>
      <c r="BF101" s="240">
        <v>1</v>
      </c>
      <c r="BG101" s="240">
        <v>7</v>
      </c>
      <c r="BH101" s="240">
        <v>15</v>
      </c>
      <c r="BI101" s="240">
        <v>3</v>
      </c>
      <c r="BJ101" s="240"/>
      <c r="BK101" s="241"/>
      <c r="BL101" s="552">
        <v>44</v>
      </c>
      <c r="BM101" s="554">
        <v>53</v>
      </c>
      <c r="BN101" s="270"/>
      <c r="BO101" s="270">
        <v>2</v>
      </c>
      <c r="BP101" s="270">
        <v>43</v>
      </c>
      <c r="BQ101" s="270">
        <v>6</v>
      </c>
      <c r="BR101" s="270">
        <v>2</v>
      </c>
      <c r="BS101" s="270"/>
      <c r="BT101" s="563">
        <v>51</v>
      </c>
    </row>
    <row r="102" spans="1:72" s="1" customFormat="1" ht="15" customHeight="1" x14ac:dyDescent="0.25">
      <c r="A102" s="12">
        <v>24</v>
      </c>
      <c r="B102" s="251">
        <v>61490</v>
      </c>
      <c r="C102" s="5" t="s">
        <v>7</v>
      </c>
      <c r="D102" s="332" t="s">
        <v>168</v>
      </c>
      <c r="E102" s="468">
        <v>294</v>
      </c>
      <c r="F102" s="471">
        <v>1.02</v>
      </c>
      <c r="G102" s="471">
        <v>8.16</v>
      </c>
      <c r="H102" s="471">
        <v>47.96</v>
      </c>
      <c r="I102" s="471">
        <v>42.86</v>
      </c>
      <c r="J102" s="21">
        <f t="shared" si="28"/>
        <v>4.3266</v>
      </c>
      <c r="K102" s="470">
        <v>293</v>
      </c>
      <c r="L102" s="477">
        <v>7.17</v>
      </c>
      <c r="M102" s="477">
        <v>27.65</v>
      </c>
      <c r="N102" s="477">
        <v>50.85</v>
      </c>
      <c r="O102" s="477">
        <v>14.33</v>
      </c>
      <c r="P102" s="21">
        <f t="shared" si="29"/>
        <v>3.7234000000000003</v>
      </c>
      <c r="Q102" s="470">
        <v>289</v>
      </c>
      <c r="R102" s="477">
        <v>1.04</v>
      </c>
      <c r="S102" s="477">
        <v>14.88</v>
      </c>
      <c r="T102" s="477">
        <v>57.79</v>
      </c>
      <c r="U102" s="477">
        <v>26.3</v>
      </c>
      <c r="V102" s="21">
        <f t="shared" si="30"/>
        <v>4.0937999999999999</v>
      </c>
      <c r="W102" s="392">
        <f t="shared" si="37"/>
        <v>279</v>
      </c>
      <c r="X102" s="393">
        <v>96</v>
      </c>
      <c r="Y102" s="394">
        <f t="shared" si="38"/>
        <v>34.408602150537632</v>
      </c>
      <c r="Z102" s="395">
        <v>103</v>
      </c>
      <c r="AA102" s="394">
        <f t="shared" si="39"/>
        <v>36.917562724014338</v>
      </c>
      <c r="AB102" s="395">
        <v>80</v>
      </c>
      <c r="AC102" s="394">
        <f t="shared" si="40"/>
        <v>28.673835125448029</v>
      </c>
      <c r="AD102" s="349">
        <f t="shared" si="41"/>
        <v>65.591397849462368</v>
      </c>
      <c r="AE102" s="382">
        <v>286</v>
      </c>
      <c r="AF102" s="359">
        <v>13</v>
      </c>
      <c r="AG102" s="360">
        <f t="shared" si="36"/>
        <v>4.5454545454545459</v>
      </c>
      <c r="AH102" s="358">
        <v>147</v>
      </c>
      <c r="AI102" s="361">
        <f t="shared" si="31"/>
        <v>51.3986013986014</v>
      </c>
      <c r="AJ102" s="358">
        <v>126</v>
      </c>
      <c r="AK102" s="362">
        <f t="shared" si="35"/>
        <v>44.055944055944053</v>
      </c>
      <c r="AL102" s="344">
        <f t="shared" si="27"/>
        <v>95.454545454545453</v>
      </c>
      <c r="AM102" s="337">
        <v>244</v>
      </c>
      <c r="AN102" s="737">
        <v>36</v>
      </c>
      <c r="AO102" s="737">
        <v>168</v>
      </c>
      <c r="AP102" s="737">
        <v>34</v>
      </c>
      <c r="AQ102" s="737">
        <v>6</v>
      </c>
      <c r="AR102" s="106">
        <f t="shared" si="34"/>
        <v>3.959016393442623</v>
      </c>
      <c r="AS102" s="767">
        <v>244</v>
      </c>
      <c r="AT102" s="768">
        <v>5</v>
      </c>
      <c r="AU102" s="768">
        <v>77</v>
      </c>
      <c r="AV102" s="768">
        <v>90</v>
      </c>
      <c r="AW102" s="768">
        <v>72</v>
      </c>
      <c r="AX102" s="114">
        <f t="shared" si="32"/>
        <v>3.9385245901639343</v>
      </c>
      <c r="AY102" s="240">
        <v>61</v>
      </c>
      <c r="AZ102" s="240"/>
      <c r="BA102" s="240">
        <v>15</v>
      </c>
      <c r="BB102" s="240">
        <v>20</v>
      </c>
      <c r="BC102" s="240">
        <v>26</v>
      </c>
      <c r="BD102" s="797">
        <f t="shared" si="33"/>
        <v>4.1803278688524594</v>
      </c>
      <c r="BE102" s="575">
        <v>74</v>
      </c>
      <c r="BF102" s="240"/>
      <c r="BG102" s="240">
        <v>16</v>
      </c>
      <c r="BH102" s="240">
        <v>28</v>
      </c>
      <c r="BI102" s="240">
        <v>19</v>
      </c>
      <c r="BJ102" s="240">
        <v>10</v>
      </c>
      <c r="BK102" s="241">
        <v>1</v>
      </c>
      <c r="BL102" s="543">
        <v>58</v>
      </c>
      <c r="BM102" s="554">
        <v>135</v>
      </c>
      <c r="BN102" s="270"/>
      <c r="BO102" s="270">
        <v>3</v>
      </c>
      <c r="BP102" s="270">
        <v>84</v>
      </c>
      <c r="BQ102" s="270">
        <v>23</v>
      </c>
      <c r="BR102" s="270">
        <v>25</v>
      </c>
      <c r="BS102" s="270"/>
      <c r="BT102" s="563">
        <v>60.9</v>
      </c>
    </row>
    <row r="103" spans="1:72" s="1" customFormat="1" ht="15" customHeight="1" x14ac:dyDescent="0.25">
      <c r="A103" s="12">
        <v>25</v>
      </c>
      <c r="B103" s="251">
        <v>61500</v>
      </c>
      <c r="C103" s="5" t="s">
        <v>7</v>
      </c>
      <c r="D103" s="332" t="s">
        <v>167</v>
      </c>
      <c r="E103" s="468">
        <v>301</v>
      </c>
      <c r="F103" s="471">
        <v>2.99</v>
      </c>
      <c r="G103" s="471">
        <v>10.96</v>
      </c>
      <c r="H103" s="471">
        <v>46.51</v>
      </c>
      <c r="I103" s="471">
        <v>39.53</v>
      </c>
      <c r="J103" s="21">
        <f t="shared" si="28"/>
        <v>4.2254999999999994</v>
      </c>
      <c r="K103" s="470">
        <v>292</v>
      </c>
      <c r="L103" s="477">
        <v>6.85</v>
      </c>
      <c r="M103" s="477">
        <v>19.86</v>
      </c>
      <c r="N103" s="477">
        <v>48.97</v>
      </c>
      <c r="O103" s="477">
        <v>24.32</v>
      </c>
      <c r="P103" s="21">
        <f t="shared" si="29"/>
        <v>3.9076</v>
      </c>
      <c r="Q103" s="470">
        <v>292</v>
      </c>
      <c r="R103" s="477">
        <v>1.03</v>
      </c>
      <c r="S103" s="477">
        <v>7.53</v>
      </c>
      <c r="T103" s="477">
        <v>46.23</v>
      </c>
      <c r="U103" s="477">
        <v>45.21</v>
      </c>
      <c r="V103" s="21">
        <f t="shared" si="30"/>
        <v>4.3562000000000003</v>
      </c>
      <c r="W103" s="392">
        <f t="shared" si="37"/>
        <v>297</v>
      </c>
      <c r="X103" s="393">
        <v>59</v>
      </c>
      <c r="Y103" s="394">
        <f t="shared" si="38"/>
        <v>19.865319865319865</v>
      </c>
      <c r="Z103" s="395">
        <v>128</v>
      </c>
      <c r="AA103" s="394">
        <f t="shared" si="39"/>
        <v>43.0976430976431</v>
      </c>
      <c r="AB103" s="395">
        <v>110</v>
      </c>
      <c r="AC103" s="394">
        <f t="shared" si="40"/>
        <v>37.037037037037038</v>
      </c>
      <c r="AD103" s="349">
        <f t="shared" si="41"/>
        <v>80.134680134680139</v>
      </c>
      <c r="AE103" s="382">
        <v>283</v>
      </c>
      <c r="AF103" s="359">
        <v>14</v>
      </c>
      <c r="AG103" s="360">
        <f t="shared" si="36"/>
        <v>4.946996466431095</v>
      </c>
      <c r="AH103" s="358">
        <v>156</v>
      </c>
      <c r="AI103" s="361">
        <f t="shared" si="31"/>
        <v>55.123674911660778</v>
      </c>
      <c r="AJ103" s="358">
        <v>113</v>
      </c>
      <c r="AK103" s="362">
        <f t="shared" si="35"/>
        <v>39.929328621908127</v>
      </c>
      <c r="AL103" s="344">
        <f t="shared" si="27"/>
        <v>95.053003533568898</v>
      </c>
      <c r="AM103" s="758">
        <v>248</v>
      </c>
      <c r="AN103" s="738">
        <v>35</v>
      </c>
      <c r="AO103" s="738">
        <v>190</v>
      </c>
      <c r="AP103" s="738">
        <v>20</v>
      </c>
      <c r="AQ103" s="741">
        <v>3</v>
      </c>
      <c r="AR103" s="719">
        <f t="shared" si="34"/>
        <v>4.036290322580645</v>
      </c>
      <c r="AS103" s="769">
        <v>247</v>
      </c>
      <c r="AT103" s="738">
        <v>6</v>
      </c>
      <c r="AU103" s="738">
        <v>86</v>
      </c>
      <c r="AV103" s="738">
        <v>82</v>
      </c>
      <c r="AW103" s="752">
        <v>73</v>
      </c>
      <c r="AX103" s="123">
        <f t="shared" si="32"/>
        <v>3.8987854251012144</v>
      </c>
      <c r="AY103" s="240">
        <v>85</v>
      </c>
      <c r="AZ103" s="240">
        <v>2</v>
      </c>
      <c r="BA103" s="240">
        <v>21</v>
      </c>
      <c r="BB103" s="240">
        <v>45</v>
      </c>
      <c r="BC103" s="240">
        <v>17</v>
      </c>
      <c r="BD103" s="797">
        <f t="shared" si="33"/>
        <v>3.9058823529411764</v>
      </c>
      <c r="BE103" s="575">
        <v>80</v>
      </c>
      <c r="BF103" s="240"/>
      <c r="BG103" s="240">
        <v>15</v>
      </c>
      <c r="BH103" s="240">
        <v>32</v>
      </c>
      <c r="BI103" s="240">
        <v>18</v>
      </c>
      <c r="BJ103" s="240">
        <v>15</v>
      </c>
      <c r="BK103" s="241"/>
      <c r="BL103" s="540">
        <v>58.8</v>
      </c>
      <c r="BM103" s="554">
        <v>165</v>
      </c>
      <c r="BN103" s="270"/>
      <c r="BO103" s="270">
        <v>19</v>
      </c>
      <c r="BP103" s="270">
        <v>95</v>
      </c>
      <c r="BQ103" s="270">
        <v>29</v>
      </c>
      <c r="BR103" s="270">
        <v>22</v>
      </c>
      <c r="BS103" s="270"/>
      <c r="BT103" s="540">
        <v>60.9</v>
      </c>
    </row>
    <row r="104" spans="1:72" s="1" customFormat="1" ht="15" customHeight="1" x14ac:dyDescent="0.25">
      <c r="A104" s="12">
        <v>26</v>
      </c>
      <c r="B104" s="251">
        <v>61510</v>
      </c>
      <c r="C104" s="5" t="s">
        <v>7</v>
      </c>
      <c r="D104" s="332" t="s">
        <v>52</v>
      </c>
      <c r="E104" s="443">
        <v>157</v>
      </c>
      <c r="F104" s="471">
        <v>1.91</v>
      </c>
      <c r="G104" s="471">
        <v>11.46</v>
      </c>
      <c r="H104" s="471">
        <v>42.68</v>
      </c>
      <c r="I104" s="471">
        <v>43.95</v>
      </c>
      <c r="J104" s="21">
        <f t="shared" si="28"/>
        <v>4.2866999999999997</v>
      </c>
      <c r="K104" s="470">
        <v>161</v>
      </c>
      <c r="L104" s="477">
        <v>3.73</v>
      </c>
      <c r="M104" s="477">
        <v>28.57</v>
      </c>
      <c r="N104" s="477">
        <v>54.04</v>
      </c>
      <c r="O104" s="477">
        <v>13.66</v>
      </c>
      <c r="P104" s="21">
        <f t="shared" si="29"/>
        <v>3.7763</v>
      </c>
      <c r="Q104" s="414">
        <v>157</v>
      </c>
      <c r="R104" s="415"/>
      <c r="S104" s="415">
        <v>8.92</v>
      </c>
      <c r="T104" s="415">
        <v>64.33</v>
      </c>
      <c r="U104" s="415">
        <v>26.75</v>
      </c>
      <c r="V104" s="21">
        <f t="shared" si="30"/>
        <v>4.1783000000000001</v>
      </c>
      <c r="W104" s="392">
        <f t="shared" si="37"/>
        <v>167</v>
      </c>
      <c r="X104" s="393">
        <v>52</v>
      </c>
      <c r="Y104" s="394">
        <f t="shared" si="38"/>
        <v>31.137724550898202</v>
      </c>
      <c r="Z104" s="395">
        <v>75</v>
      </c>
      <c r="AA104" s="394">
        <f t="shared" si="39"/>
        <v>44.91017964071856</v>
      </c>
      <c r="AB104" s="395">
        <v>40</v>
      </c>
      <c r="AC104" s="394">
        <f t="shared" si="40"/>
        <v>23.952095808383234</v>
      </c>
      <c r="AD104" s="349">
        <f t="shared" si="41"/>
        <v>68.862275449101787</v>
      </c>
      <c r="AE104" s="382">
        <v>151</v>
      </c>
      <c r="AF104" s="359">
        <v>3</v>
      </c>
      <c r="AG104" s="360">
        <f t="shared" si="36"/>
        <v>1.9867549668874172</v>
      </c>
      <c r="AH104" s="358">
        <v>63</v>
      </c>
      <c r="AI104" s="361">
        <f t="shared" si="31"/>
        <v>41.721854304635762</v>
      </c>
      <c r="AJ104" s="358">
        <v>85</v>
      </c>
      <c r="AK104" s="362">
        <f t="shared" si="35"/>
        <v>56.29139072847682</v>
      </c>
      <c r="AL104" s="344">
        <f t="shared" si="27"/>
        <v>98.013245033112582</v>
      </c>
      <c r="AM104" s="759">
        <v>155</v>
      </c>
      <c r="AN104" s="740">
        <v>45</v>
      </c>
      <c r="AO104" s="740">
        <v>98</v>
      </c>
      <c r="AP104" s="740">
        <v>12</v>
      </c>
      <c r="AQ104" s="740"/>
      <c r="AR104" s="562">
        <f t="shared" si="34"/>
        <v>4.2129032258064516</v>
      </c>
      <c r="AS104" s="790">
        <v>154</v>
      </c>
      <c r="AT104" s="740"/>
      <c r="AU104" s="740">
        <v>40</v>
      </c>
      <c r="AV104" s="740">
        <v>58</v>
      </c>
      <c r="AW104" s="740">
        <v>56</v>
      </c>
      <c r="AX104" s="123">
        <f t="shared" si="32"/>
        <v>4.1038961038961039</v>
      </c>
      <c r="AY104" s="240">
        <v>79</v>
      </c>
      <c r="AZ104" s="240"/>
      <c r="BA104" s="240">
        <v>7</v>
      </c>
      <c r="BB104" s="240">
        <v>46</v>
      </c>
      <c r="BC104" s="240">
        <v>26</v>
      </c>
      <c r="BD104" s="797">
        <f t="shared" si="33"/>
        <v>4.2405063291139244</v>
      </c>
      <c r="BE104" s="575">
        <v>81</v>
      </c>
      <c r="BF104" s="240">
        <v>1</v>
      </c>
      <c r="BG104" s="240">
        <v>8</v>
      </c>
      <c r="BH104" s="240">
        <v>30</v>
      </c>
      <c r="BI104" s="240">
        <v>29</v>
      </c>
      <c r="BJ104" s="240">
        <v>13</v>
      </c>
      <c r="BK104" s="241"/>
      <c r="BL104" s="540">
        <v>59</v>
      </c>
      <c r="BM104" s="554">
        <v>160</v>
      </c>
      <c r="BN104" s="270">
        <v>1</v>
      </c>
      <c r="BO104" s="270">
        <v>9</v>
      </c>
      <c r="BP104" s="270">
        <v>88</v>
      </c>
      <c r="BQ104" s="270">
        <v>29</v>
      </c>
      <c r="BR104" s="270">
        <v>32</v>
      </c>
      <c r="BS104" s="270">
        <v>1</v>
      </c>
      <c r="BT104" s="540">
        <v>65</v>
      </c>
    </row>
    <row r="105" spans="1:72" s="1" customFormat="1" ht="15" customHeight="1" x14ac:dyDescent="0.25">
      <c r="A105" s="12">
        <v>27</v>
      </c>
      <c r="B105" s="251">
        <v>61520</v>
      </c>
      <c r="C105" s="5" t="s">
        <v>7</v>
      </c>
      <c r="D105" s="332" t="s">
        <v>219</v>
      </c>
      <c r="E105" s="469">
        <v>205</v>
      </c>
      <c r="F105" s="471"/>
      <c r="G105" s="471">
        <v>9.76</v>
      </c>
      <c r="H105" s="471">
        <v>51.71</v>
      </c>
      <c r="I105" s="471">
        <v>38.54</v>
      </c>
      <c r="J105" s="21">
        <f t="shared" si="28"/>
        <v>4.2881999999999998</v>
      </c>
      <c r="K105" s="414">
        <v>200</v>
      </c>
      <c r="L105" s="415">
        <v>0.5</v>
      </c>
      <c r="M105" s="415">
        <v>21</v>
      </c>
      <c r="N105" s="415">
        <v>55.5</v>
      </c>
      <c r="O105" s="417">
        <v>23</v>
      </c>
      <c r="P105" s="21">
        <f t="shared" si="29"/>
        <v>4.01</v>
      </c>
      <c r="Q105" s="470">
        <v>202</v>
      </c>
      <c r="R105" s="477"/>
      <c r="S105" s="477">
        <v>5.94</v>
      </c>
      <c r="T105" s="477">
        <v>52.48</v>
      </c>
      <c r="U105" s="477">
        <v>41.58</v>
      </c>
      <c r="V105" s="21">
        <f t="shared" si="30"/>
        <v>4.3563999999999998</v>
      </c>
      <c r="W105" s="392">
        <f t="shared" si="37"/>
        <v>200</v>
      </c>
      <c r="X105" s="393">
        <v>33</v>
      </c>
      <c r="Y105" s="394">
        <f t="shared" si="38"/>
        <v>16.5</v>
      </c>
      <c r="Z105" s="395">
        <v>101</v>
      </c>
      <c r="AA105" s="394">
        <f t="shared" si="39"/>
        <v>50.5</v>
      </c>
      <c r="AB105" s="395">
        <v>66</v>
      </c>
      <c r="AC105" s="394">
        <f t="shared" si="40"/>
        <v>33</v>
      </c>
      <c r="AD105" s="349">
        <f t="shared" si="41"/>
        <v>83.5</v>
      </c>
      <c r="AE105" s="382">
        <v>193</v>
      </c>
      <c r="AF105" s="359">
        <v>5</v>
      </c>
      <c r="AG105" s="360">
        <f t="shared" si="36"/>
        <v>2.5906735751295336</v>
      </c>
      <c r="AH105" s="358">
        <v>106</v>
      </c>
      <c r="AI105" s="361">
        <f t="shared" si="31"/>
        <v>54.922279792746117</v>
      </c>
      <c r="AJ105" s="358">
        <v>82</v>
      </c>
      <c r="AK105" s="362">
        <f t="shared" si="35"/>
        <v>42.487046632124354</v>
      </c>
      <c r="AL105" s="344">
        <f t="shared" si="27"/>
        <v>97.409326424870471</v>
      </c>
      <c r="AM105" s="759">
        <v>204</v>
      </c>
      <c r="AN105" s="740">
        <v>64</v>
      </c>
      <c r="AO105" s="740">
        <v>129</v>
      </c>
      <c r="AP105" s="740">
        <v>9</v>
      </c>
      <c r="AQ105" s="753">
        <v>2</v>
      </c>
      <c r="AR105" s="719">
        <f t="shared" si="34"/>
        <v>4.25</v>
      </c>
      <c r="AS105" s="790">
        <v>204</v>
      </c>
      <c r="AT105" s="740">
        <v>2</v>
      </c>
      <c r="AU105" s="740">
        <v>65</v>
      </c>
      <c r="AV105" s="740">
        <v>79</v>
      </c>
      <c r="AW105" s="740">
        <v>58</v>
      </c>
      <c r="AX105" s="123">
        <f t="shared" si="32"/>
        <v>3.9460784313725492</v>
      </c>
      <c r="AY105" s="240">
        <v>53</v>
      </c>
      <c r="AZ105" s="240"/>
      <c r="BA105" s="240">
        <v>2</v>
      </c>
      <c r="BB105" s="240">
        <v>20</v>
      </c>
      <c r="BC105" s="240">
        <v>31</v>
      </c>
      <c r="BD105" s="797">
        <f t="shared" si="33"/>
        <v>4.5471698113207548</v>
      </c>
      <c r="BE105" s="575">
        <v>48</v>
      </c>
      <c r="BF105" s="240"/>
      <c r="BG105" s="240">
        <v>2</v>
      </c>
      <c r="BH105" s="240">
        <v>12</v>
      </c>
      <c r="BI105" s="240">
        <v>18</v>
      </c>
      <c r="BJ105" s="240">
        <v>12</v>
      </c>
      <c r="BK105" s="241">
        <v>4</v>
      </c>
      <c r="BL105" s="540">
        <v>73.099999999999994</v>
      </c>
      <c r="BM105" s="554">
        <v>101</v>
      </c>
      <c r="BN105" s="270"/>
      <c r="BO105" s="270">
        <v>1</v>
      </c>
      <c r="BP105" s="270">
        <v>46</v>
      </c>
      <c r="BQ105" s="270">
        <v>27</v>
      </c>
      <c r="BR105" s="270">
        <v>27</v>
      </c>
      <c r="BS105" s="270"/>
      <c r="BT105" s="540">
        <v>68.900000000000006</v>
      </c>
    </row>
    <row r="106" spans="1:72" s="1" customFormat="1" ht="15" customHeight="1" x14ac:dyDescent="0.25">
      <c r="A106" s="12">
        <v>28</v>
      </c>
      <c r="B106" s="251">
        <v>61540</v>
      </c>
      <c r="C106" s="5" t="s">
        <v>7</v>
      </c>
      <c r="D106" s="332" t="s">
        <v>220</v>
      </c>
      <c r="E106" s="469">
        <v>198</v>
      </c>
      <c r="F106" s="471">
        <v>1.01</v>
      </c>
      <c r="G106" s="471">
        <v>37.369999999999997</v>
      </c>
      <c r="H106" s="471">
        <v>49.49</v>
      </c>
      <c r="I106" s="471">
        <v>12.12</v>
      </c>
      <c r="J106" s="21">
        <f t="shared" si="28"/>
        <v>3.7268999999999992</v>
      </c>
      <c r="K106" s="470">
        <v>200</v>
      </c>
      <c r="L106" s="477">
        <v>3.5</v>
      </c>
      <c r="M106" s="477">
        <v>37.5</v>
      </c>
      <c r="N106" s="477">
        <v>54</v>
      </c>
      <c r="O106" s="477">
        <v>5</v>
      </c>
      <c r="P106" s="21">
        <f t="shared" si="29"/>
        <v>3.605</v>
      </c>
      <c r="Q106" s="470">
        <v>192</v>
      </c>
      <c r="R106" s="477">
        <v>2.6</v>
      </c>
      <c r="S106" s="477">
        <v>34.9</v>
      </c>
      <c r="T106" s="477">
        <v>56.25</v>
      </c>
      <c r="U106" s="477">
        <v>6.25</v>
      </c>
      <c r="V106" s="21">
        <f t="shared" si="30"/>
        <v>3.6614999999999998</v>
      </c>
      <c r="W106" s="392">
        <f t="shared" si="37"/>
        <v>196</v>
      </c>
      <c r="X106" s="393">
        <v>73</v>
      </c>
      <c r="Y106" s="394">
        <f t="shared" si="38"/>
        <v>37.244897959183675</v>
      </c>
      <c r="Z106" s="395">
        <v>85</v>
      </c>
      <c r="AA106" s="394">
        <f t="shared" si="39"/>
        <v>43.367346938775512</v>
      </c>
      <c r="AB106" s="395">
        <v>38</v>
      </c>
      <c r="AC106" s="394">
        <f t="shared" si="40"/>
        <v>19.387755102040817</v>
      </c>
      <c r="AD106" s="349">
        <f t="shared" si="41"/>
        <v>62.755102040816325</v>
      </c>
      <c r="AE106" s="382">
        <v>192</v>
      </c>
      <c r="AF106" s="359">
        <v>7</v>
      </c>
      <c r="AG106" s="360">
        <f t="shared" si="36"/>
        <v>3.6458333333333335</v>
      </c>
      <c r="AH106" s="358">
        <v>110</v>
      </c>
      <c r="AI106" s="361">
        <f t="shared" si="31"/>
        <v>57.291666666666664</v>
      </c>
      <c r="AJ106" s="358">
        <v>75</v>
      </c>
      <c r="AK106" s="362">
        <f t="shared" si="35"/>
        <v>39.0625</v>
      </c>
      <c r="AL106" s="344">
        <f t="shared" si="27"/>
        <v>96.354166666666671</v>
      </c>
      <c r="AM106" s="759">
        <v>135</v>
      </c>
      <c r="AN106" s="740">
        <v>19</v>
      </c>
      <c r="AO106" s="740">
        <v>99</v>
      </c>
      <c r="AP106" s="740">
        <v>16</v>
      </c>
      <c r="AQ106" s="756">
        <v>1</v>
      </c>
      <c r="AR106" s="562">
        <f t="shared" si="34"/>
        <v>4.0074074074074071</v>
      </c>
      <c r="AS106" s="790">
        <v>135</v>
      </c>
      <c r="AT106" s="740">
        <v>1</v>
      </c>
      <c r="AU106" s="740">
        <v>34</v>
      </c>
      <c r="AV106" s="740">
        <v>52</v>
      </c>
      <c r="AW106" s="740">
        <v>48</v>
      </c>
      <c r="AX106" s="720">
        <f t="shared" si="32"/>
        <v>4.0888888888888886</v>
      </c>
      <c r="AY106" s="240">
        <v>31</v>
      </c>
      <c r="AZ106" s="240"/>
      <c r="BA106" s="240">
        <v>5</v>
      </c>
      <c r="BB106" s="240">
        <v>16</v>
      </c>
      <c r="BC106" s="240">
        <v>10</v>
      </c>
      <c r="BD106" s="797">
        <f t="shared" si="33"/>
        <v>4.161290322580645</v>
      </c>
      <c r="BE106" s="575">
        <v>12</v>
      </c>
      <c r="BF106" s="240">
        <v>1</v>
      </c>
      <c r="BG106" s="240"/>
      <c r="BH106" s="240">
        <v>7</v>
      </c>
      <c r="BI106" s="240">
        <v>3</v>
      </c>
      <c r="BJ106" s="240">
        <v>1</v>
      </c>
      <c r="BK106" s="241"/>
      <c r="BL106" s="540">
        <v>53.3</v>
      </c>
      <c r="BM106" s="554">
        <v>43</v>
      </c>
      <c r="BN106" s="270"/>
      <c r="BO106" s="270">
        <v>2</v>
      </c>
      <c r="BP106" s="270">
        <v>30</v>
      </c>
      <c r="BQ106" s="270">
        <v>5</v>
      </c>
      <c r="BR106" s="270">
        <v>6</v>
      </c>
      <c r="BS106" s="270"/>
      <c r="BT106" s="540">
        <v>60.1</v>
      </c>
    </row>
    <row r="107" spans="1:72" s="1" customFormat="1" ht="15" customHeight="1" x14ac:dyDescent="0.25">
      <c r="A107" s="12">
        <v>29</v>
      </c>
      <c r="B107" s="413">
        <v>61560</v>
      </c>
      <c r="C107" s="15" t="s">
        <v>7</v>
      </c>
      <c r="D107" s="331" t="s">
        <v>221</v>
      </c>
      <c r="E107" s="486">
        <v>415</v>
      </c>
      <c r="F107" s="487">
        <v>1.45</v>
      </c>
      <c r="G107" s="487">
        <v>20</v>
      </c>
      <c r="H107" s="487">
        <v>44.58</v>
      </c>
      <c r="I107" s="488">
        <v>33.979999999999997</v>
      </c>
      <c r="J107" s="21">
        <f t="shared" ref="J107:J108" si="42">(2*F107+3*G107+4*H107+5*I107)/100</f>
        <v>4.1112000000000002</v>
      </c>
      <c r="K107" s="470">
        <v>400</v>
      </c>
      <c r="L107" s="477">
        <v>3.75</v>
      </c>
      <c r="M107" s="477">
        <v>31.25</v>
      </c>
      <c r="N107" s="477">
        <v>46.75</v>
      </c>
      <c r="O107" s="477">
        <v>18.25</v>
      </c>
      <c r="P107" s="23">
        <f t="shared" ref="P107:P108" si="43">(2*L107+3*M107+4*N107+5*O107)/100</f>
        <v>3.7949999999999999</v>
      </c>
      <c r="Q107" s="470">
        <v>396</v>
      </c>
      <c r="R107" s="477">
        <v>1.52</v>
      </c>
      <c r="S107" s="477">
        <v>16.670000000000002</v>
      </c>
      <c r="T107" s="477">
        <v>44.95</v>
      </c>
      <c r="U107" s="477">
        <v>36.869999999999997</v>
      </c>
      <c r="V107" s="23">
        <f t="shared" ref="V107:V108" si="44">(2*R107+3*S107+4*T107+5*U107)/100</f>
        <v>4.1720000000000006</v>
      </c>
      <c r="W107" s="489">
        <f t="shared" si="37"/>
        <v>411</v>
      </c>
      <c r="X107" s="381">
        <v>140</v>
      </c>
      <c r="Y107" s="394">
        <f t="shared" si="38"/>
        <v>34.063260340632603</v>
      </c>
      <c r="Z107" s="370">
        <v>170</v>
      </c>
      <c r="AA107" s="373">
        <f t="shared" si="39"/>
        <v>41.362530413625301</v>
      </c>
      <c r="AB107" s="370">
        <v>101</v>
      </c>
      <c r="AC107" s="373">
        <f t="shared" si="40"/>
        <v>24.574209245742093</v>
      </c>
      <c r="AD107" s="490">
        <f t="shared" si="41"/>
        <v>65.93673965936739</v>
      </c>
      <c r="AE107" s="381">
        <v>388</v>
      </c>
      <c r="AF107" s="371">
        <v>10</v>
      </c>
      <c r="AG107" s="372">
        <f t="shared" si="36"/>
        <v>2.5773195876288661</v>
      </c>
      <c r="AH107" s="370">
        <v>160</v>
      </c>
      <c r="AI107" s="361">
        <f t="shared" si="31"/>
        <v>41.237113402061858</v>
      </c>
      <c r="AJ107" s="370">
        <v>218</v>
      </c>
      <c r="AK107" s="374">
        <f t="shared" si="35"/>
        <v>56.185567010309278</v>
      </c>
      <c r="AL107" s="344">
        <f t="shared" si="27"/>
        <v>97.422680412371136</v>
      </c>
      <c r="AM107" s="336">
        <v>223</v>
      </c>
      <c r="AN107" s="736">
        <v>4</v>
      </c>
      <c r="AO107" s="736">
        <v>167</v>
      </c>
      <c r="AP107" s="736">
        <v>37</v>
      </c>
      <c r="AQ107" s="736">
        <v>15</v>
      </c>
      <c r="AR107" s="105">
        <f t="shared" si="34"/>
        <v>3.717488789237668</v>
      </c>
      <c r="AS107" s="790">
        <v>220</v>
      </c>
      <c r="AT107" s="740">
        <v>12</v>
      </c>
      <c r="AU107" s="740">
        <v>97</v>
      </c>
      <c r="AV107" s="740">
        <v>77</v>
      </c>
      <c r="AW107" s="740">
        <v>34</v>
      </c>
      <c r="AX107" s="123">
        <f t="shared" si="32"/>
        <v>3.6045454545454545</v>
      </c>
      <c r="AY107" s="243">
        <v>29</v>
      </c>
      <c r="AZ107" s="243">
        <v>1</v>
      </c>
      <c r="BA107" s="243">
        <v>4</v>
      </c>
      <c r="BB107" s="243">
        <v>20</v>
      </c>
      <c r="BC107" s="243">
        <v>4</v>
      </c>
      <c r="BD107" s="798">
        <f t="shared" si="33"/>
        <v>3.9310344827586206</v>
      </c>
      <c r="BE107" s="576">
        <v>23</v>
      </c>
      <c r="BF107" s="243">
        <v>6</v>
      </c>
      <c r="BG107" s="243">
        <v>2</v>
      </c>
      <c r="BH107" s="243">
        <v>8</v>
      </c>
      <c r="BI107" s="243">
        <v>5</v>
      </c>
      <c r="BJ107" s="243">
        <v>2</v>
      </c>
      <c r="BK107" s="244"/>
      <c r="BL107" s="541">
        <v>48</v>
      </c>
      <c r="BM107" s="550">
        <v>52</v>
      </c>
      <c r="BN107" s="272">
        <v>1</v>
      </c>
      <c r="BO107" s="272">
        <v>10</v>
      </c>
      <c r="BP107" s="272">
        <v>33</v>
      </c>
      <c r="BQ107" s="272">
        <v>6</v>
      </c>
      <c r="BR107" s="272">
        <v>2</v>
      </c>
      <c r="BS107" s="272"/>
      <c r="BT107" s="563">
        <v>51</v>
      </c>
    </row>
    <row r="108" spans="1:72" s="1" customFormat="1" ht="15" customHeight="1" thickBot="1" x14ac:dyDescent="0.3">
      <c r="A108" s="662">
        <v>30</v>
      </c>
      <c r="B108" s="626">
        <v>61570</v>
      </c>
      <c r="C108" s="7" t="s">
        <v>7</v>
      </c>
      <c r="D108" s="334" t="s">
        <v>222</v>
      </c>
      <c r="E108" s="663">
        <v>257</v>
      </c>
      <c r="F108" s="663">
        <v>1.17</v>
      </c>
      <c r="G108" s="664">
        <v>13.62</v>
      </c>
      <c r="H108" s="663">
        <v>36.96</v>
      </c>
      <c r="I108" s="663">
        <v>48.25</v>
      </c>
      <c r="J108" s="24">
        <f t="shared" si="42"/>
        <v>4.3229000000000006</v>
      </c>
      <c r="K108" s="631">
        <v>248</v>
      </c>
      <c r="L108" s="632">
        <v>10.48</v>
      </c>
      <c r="M108" s="632">
        <v>35.89</v>
      </c>
      <c r="N108" s="632">
        <v>45.97</v>
      </c>
      <c r="O108" s="633">
        <v>7.66</v>
      </c>
      <c r="P108" s="24">
        <f t="shared" si="43"/>
        <v>3.5081000000000002</v>
      </c>
      <c r="Q108" s="631">
        <v>254</v>
      </c>
      <c r="R108" s="632">
        <v>0.39</v>
      </c>
      <c r="S108" s="632">
        <v>7.87</v>
      </c>
      <c r="T108" s="632">
        <v>64.17</v>
      </c>
      <c r="U108" s="633">
        <v>27.56</v>
      </c>
      <c r="V108" s="24">
        <f t="shared" si="44"/>
        <v>4.1886999999999999</v>
      </c>
      <c r="W108" s="643">
        <f t="shared" si="37"/>
        <v>249</v>
      </c>
      <c r="X108" s="644">
        <v>77</v>
      </c>
      <c r="Y108" s="399">
        <f t="shared" si="38"/>
        <v>30.923694779116467</v>
      </c>
      <c r="Z108" s="375">
        <v>112</v>
      </c>
      <c r="AA108" s="380">
        <f t="shared" si="39"/>
        <v>44.979919678714857</v>
      </c>
      <c r="AB108" s="375">
        <v>60</v>
      </c>
      <c r="AC108" s="380">
        <f t="shared" si="40"/>
        <v>24.096385542168676</v>
      </c>
      <c r="AD108" s="645">
        <f t="shared" si="41"/>
        <v>69.07630522088354</v>
      </c>
      <c r="AE108" s="644">
        <v>241</v>
      </c>
      <c r="AF108" s="376">
        <v>17</v>
      </c>
      <c r="AG108" s="377">
        <f t="shared" si="36"/>
        <v>7.0539419087136928</v>
      </c>
      <c r="AH108" s="375">
        <v>128</v>
      </c>
      <c r="AI108" s="380">
        <f t="shared" si="31"/>
        <v>53.11203319502075</v>
      </c>
      <c r="AJ108" s="375">
        <v>96</v>
      </c>
      <c r="AK108" s="378">
        <f t="shared" si="35"/>
        <v>39.834024896265561</v>
      </c>
      <c r="AL108" s="347">
        <f t="shared" si="27"/>
        <v>92.946058091286304</v>
      </c>
      <c r="AM108" s="762">
        <v>127</v>
      </c>
      <c r="AN108" s="757">
        <v>9</v>
      </c>
      <c r="AO108" s="757">
        <v>92</v>
      </c>
      <c r="AP108" s="757">
        <v>24</v>
      </c>
      <c r="AQ108" s="739">
        <v>2</v>
      </c>
      <c r="AR108" s="725">
        <f t="shared" si="34"/>
        <v>3.8503937007874014</v>
      </c>
      <c r="AS108" s="771">
        <v>127</v>
      </c>
      <c r="AT108" s="772">
        <v>6</v>
      </c>
      <c r="AU108" s="772">
        <v>50</v>
      </c>
      <c r="AV108" s="772">
        <v>45</v>
      </c>
      <c r="AW108" s="772">
        <v>26</v>
      </c>
      <c r="AX108" s="636">
        <f t="shared" si="32"/>
        <v>3.7165354330708662</v>
      </c>
      <c r="AY108" s="247">
        <v>38</v>
      </c>
      <c r="AZ108" s="247"/>
      <c r="BA108" s="247">
        <v>2</v>
      </c>
      <c r="BB108" s="247">
        <v>13</v>
      </c>
      <c r="BC108" s="247">
        <v>23</v>
      </c>
      <c r="BD108" s="800">
        <f t="shared" si="33"/>
        <v>4.5526315789473681</v>
      </c>
      <c r="BE108" s="578">
        <v>17</v>
      </c>
      <c r="BF108" s="247">
        <v>1</v>
      </c>
      <c r="BG108" s="247"/>
      <c r="BH108" s="247">
        <v>9</v>
      </c>
      <c r="BI108" s="247">
        <v>5</v>
      </c>
      <c r="BJ108" s="247">
        <v>2</v>
      </c>
      <c r="BK108" s="248"/>
      <c r="BL108" s="665">
        <v>59</v>
      </c>
      <c r="BM108" s="827">
        <v>55</v>
      </c>
      <c r="BN108" s="275"/>
      <c r="BO108" s="275">
        <v>1</v>
      </c>
      <c r="BP108" s="275">
        <v>29</v>
      </c>
      <c r="BQ108" s="275">
        <v>16</v>
      </c>
      <c r="BR108" s="275">
        <v>9</v>
      </c>
      <c r="BS108" s="275"/>
      <c r="BT108" s="279">
        <v>68</v>
      </c>
    </row>
    <row r="109" spans="1:72" s="1" customFormat="1" ht="15" customHeight="1" x14ac:dyDescent="0.25">
      <c r="A109" s="10">
        <v>1</v>
      </c>
      <c r="B109" s="666">
        <v>70020</v>
      </c>
      <c r="C109" s="667" t="s">
        <v>2</v>
      </c>
      <c r="D109" s="668" t="s">
        <v>53</v>
      </c>
      <c r="E109" s="605">
        <v>121</v>
      </c>
      <c r="F109" s="606"/>
      <c r="G109" s="606">
        <v>4.13</v>
      </c>
      <c r="H109" s="606">
        <v>38.020000000000003</v>
      </c>
      <c r="I109" s="606">
        <v>57.85</v>
      </c>
      <c r="J109" s="669">
        <f t="shared" si="28"/>
        <v>4.5372000000000003</v>
      </c>
      <c r="K109" s="607">
        <v>118</v>
      </c>
      <c r="L109" s="608"/>
      <c r="M109" s="608">
        <v>14.41</v>
      </c>
      <c r="N109" s="608">
        <v>49.15</v>
      </c>
      <c r="O109" s="608">
        <v>36.44</v>
      </c>
      <c r="P109" s="669">
        <f t="shared" si="29"/>
        <v>4.2202999999999999</v>
      </c>
      <c r="Q109" s="607">
        <v>118</v>
      </c>
      <c r="R109" s="608"/>
      <c r="S109" s="608">
        <v>3.39</v>
      </c>
      <c r="T109" s="608">
        <v>39.83</v>
      </c>
      <c r="U109" s="608">
        <v>56.78</v>
      </c>
      <c r="V109" s="669">
        <f t="shared" si="30"/>
        <v>4.5339</v>
      </c>
      <c r="W109" s="388">
        <f t="shared" si="37"/>
        <v>121</v>
      </c>
      <c r="X109" s="646"/>
      <c r="Y109" s="647"/>
      <c r="Z109" s="646">
        <v>43</v>
      </c>
      <c r="AA109" s="647">
        <f t="shared" si="39"/>
        <v>35.537190082644628</v>
      </c>
      <c r="AB109" s="646">
        <v>78</v>
      </c>
      <c r="AC109" s="647">
        <f t="shared" si="40"/>
        <v>64.462809917355372</v>
      </c>
      <c r="AD109" s="648">
        <f t="shared" si="41"/>
        <v>100</v>
      </c>
      <c r="AE109" s="670">
        <v>118</v>
      </c>
      <c r="AF109" s="671"/>
      <c r="AG109" s="672"/>
      <c r="AH109" s="670">
        <v>57</v>
      </c>
      <c r="AI109" s="673">
        <f t="shared" si="31"/>
        <v>48.305084745762713</v>
      </c>
      <c r="AJ109" s="670">
        <v>61</v>
      </c>
      <c r="AK109" s="674">
        <f t="shared" si="35"/>
        <v>51.694915254237287</v>
      </c>
      <c r="AL109" s="675">
        <f t="shared" si="27"/>
        <v>100</v>
      </c>
      <c r="AM109" s="676">
        <v>101</v>
      </c>
      <c r="AN109" s="750">
        <v>26</v>
      </c>
      <c r="AO109" s="750">
        <v>64</v>
      </c>
      <c r="AP109" s="750">
        <v>10</v>
      </c>
      <c r="AQ109" s="750">
        <v>1</v>
      </c>
      <c r="AR109" s="621">
        <f t="shared" si="34"/>
        <v>4.1386138613861387</v>
      </c>
      <c r="AS109" s="783">
        <v>101</v>
      </c>
      <c r="AT109" s="784"/>
      <c r="AU109" s="784">
        <v>20</v>
      </c>
      <c r="AV109" s="784">
        <v>30</v>
      </c>
      <c r="AW109" s="784">
        <v>51</v>
      </c>
      <c r="AX109" s="677">
        <f t="shared" si="32"/>
        <v>4.3069306930693072</v>
      </c>
      <c r="AY109" s="678">
        <v>36</v>
      </c>
      <c r="AZ109" s="678"/>
      <c r="BA109" s="678">
        <v>4</v>
      </c>
      <c r="BB109" s="678">
        <v>14</v>
      </c>
      <c r="BC109" s="678">
        <v>18</v>
      </c>
      <c r="BD109" s="801">
        <f t="shared" si="33"/>
        <v>4.3888888888888893</v>
      </c>
      <c r="BE109" s="579">
        <v>51</v>
      </c>
      <c r="BF109" s="678"/>
      <c r="BG109" s="678">
        <v>2</v>
      </c>
      <c r="BH109" s="678">
        <v>19</v>
      </c>
      <c r="BI109" s="678">
        <v>15</v>
      </c>
      <c r="BJ109" s="678">
        <v>15</v>
      </c>
      <c r="BK109" s="573"/>
      <c r="BL109" s="679">
        <v>69.196078431372555</v>
      </c>
      <c r="BM109" s="584">
        <v>87</v>
      </c>
      <c r="BN109" s="680"/>
      <c r="BO109" s="680"/>
      <c r="BP109" s="680">
        <v>16</v>
      </c>
      <c r="BQ109" s="680">
        <v>27</v>
      </c>
      <c r="BR109" s="680">
        <v>44</v>
      </c>
      <c r="BS109" s="680"/>
      <c r="BT109" s="681">
        <v>79.149425287356323</v>
      </c>
    </row>
    <row r="110" spans="1:72" s="1" customFormat="1" ht="15" customHeight="1" x14ac:dyDescent="0.25">
      <c r="A110" s="12">
        <v>2</v>
      </c>
      <c r="B110" s="251">
        <v>70110</v>
      </c>
      <c r="C110" s="5" t="s">
        <v>2</v>
      </c>
      <c r="D110" s="332" t="s">
        <v>56</v>
      </c>
      <c r="E110" s="469">
        <v>83</v>
      </c>
      <c r="F110" s="471">
        <v>1.2</v>
      </c>
      <c r="G110" s="471">
        <v>2.41</v>
      </c>
      <c r="H110" s="471">
        <v>31.33</v>
      </c>
      <c r="I110" s="471">
        <v>65.06</v>
      </c>
      <c r="J110" s="21">
        <f>(2*F110+3*G110+4*H110+5*I110)/100</f>
        <v>4.6025</v>
      </c>
      <c r="K110" s="470">
        <v>79</v>
      </c>
      <c r="L110" s="477">
        <v>5.0599999999999996</v>
      </c>
      <c r="M110" s="477">
        <v>17.72</v>
      </c>
      <c r="N110" s="477">
        <v>54.43</v>
      </c>
      <c r="O110" s="477">
        <v>22.78</v>
      </c>
      <c r="P110" s="21">
        <f>(2*L110+3*M110+4*N110+5*O110)/100</f>
        <v>3.9489999999999998</v>
      </c>
      <c r="Q110" s="470">
        <v>80</v>
      </c>
      <c r="R110" s="477"/>
      <c r="S110" s="477">
        <v>13.75</v>
      </c>
      <c r="T110" s="477">
        <v>46.25</v>
      </c>
      <c r="U110" s="477">
        <v>40</v>
      </c>
      <c r="V110" s="23">
        <f t="shared" si="30"/>
        <v>4.2625000000000002</v>
      </c>
      <c r="W110" s="392">
        <f t="shared" si="37"/>
        <v>71</v>
      </c>
      <c r="X110" s="395">
        <v>16</v>
      </c>
      <c r="Y110" s="394">
        <f t="shared" ref="Y110:Y117" si="45">X110*100/W110</f>
        <v>22.535211267605632</v>
      </c>
      <c r="Z110" s="395">
        <v>33</v>
      </c>
      <c r="AA110" s="394">
        <f t="shared" si="39"/>
        <v>46.478873239436616</v>
      </c>
      <c r="AB110" s="395">
        <v>22</v>
      </c>
      <c r="AC110" s="394">
        <f t="shared" si="40"/>
        <v>30.985915492957748</v>
      </c>
      <c r="AD110" s="349">
        <f t="shared" si="41"/>
        <v>77.464788732394368</v>
      </c>
      <c r="AE110" s="253">
        <v>62</v>
      </c>
      <c r="AF110" s="253">
        <v>4</v>
      </c>
      <c r="AG110" s="360">
        <f t="shared" ref="AG110:AG113" si="46">AF110*100/AE110</f>
        <v>6.4516129032258061</v>
      </c>
      <c r="AH110" s="358">
        <v>35</v>
      </c>
      <c r="AI110" s="361">
        <f>AH110*100/AE110</f>
        <v>56.451612903225808</v>
      </c>
      <c r="AJ110" s="358">
        <v>23</v>
      </c>
      <c r="AK110" s="362">
        <f>AJ110*100/AE110</f>
        <v>37.096774193548384</v>
      </c>
      <c r="AL110" s="344">
        <f>(AH110+AJ110)*100/AE110</f>
        <v>93.548387096774192</v>
      </c>
      <c r="AM110" s="337">
        <v>83</v>
      </c>
      <c r="AN110" s="737">
        <v>37</v>
      </c>
      <c r="AO110" s="737">
        <v>30</v>
      </c>
      <c r="AP110" s="737">
        <v>16</v>
      </c>
      <c r="AQ110" s="737"/>
      <c r="AR110" s="106">
        <f t="shared" si="34"/>
        <v>4.2530120481927707</v>
      </c>
      <c r="AS110" s="767">
        <v>83</v>
      </c>
      <c r="AT110" s="768"/>
      <c r="AU110" s="768">
        <v>18</v>
      </c>
      <c r="AV110" s="768">
        <v>29</v>
      </c>
      <c r="AW110" s="768">
        <v>36</v>
      </c>
      <c r="AX110" s="114">
        <f t="shared" si="32"/>
        <v>4.2168674698795181</v>
      </c>
      <c r="AY110" s="240">
        <v>31</v>
      </c>
      <c r="AZ110" s="240"/>
      <c r="BA110" s="240">
        <v>6</v>
      </c>
      <c r="BB110" s="240">
        <v>18</v>
      </c>
      <c r="BC110" s="240">
        <v>7</v>
      </c>
      <c r="BD110" s="797">
        <f t="shared" si="33"/>
        <v>4.032258064516129</v>
      </c>
      <c r="BE110" s="549">
        <v>15</v>
      </c>
      <c r="BF110" s="240"/>
      <c r="BG110" s="240">
        <v>1</v>
      </c>
      <c r="BH110" s="240">
        <v>5</v>
      </c>
      <c r="BI110" s="240">
        <v>8</v>
      </c>
      <c r="BJ110" s="240">
        <v>1</v>
      </c>
      <c r="BK110" s="241"/>
      <c r="BL110" s="543">
        <v>66.7</v>
      </c>
      <c r="BM110" s="550">
        <v>46</v>
      </c>
      <c r="BN110" s="270"/>
      <c r="BO110" s="270"/>
      <c r="BP110" s="270">
        <v>26</v>
      </c>
      <c r="BQ110" s="270">
        <v>6</v>
      </c>
      <c r="BR110" s="270">
        <v>14</v>
      </c>
      <c r="BS110" s="270"/>
      <c r="BT110" s="540">
        <v>68.391304347826093</v>
      </c>
    </row>
    <row r="111" spans="1:72" s="1" customFormat="1" ht="15" customHeight="1" x14ac:dyDescent="0.25">
      <c r="A111" s="12">
        <v>3</v>
      </c>
      <c r="B111" s="251">
        <v>70021</v>
      </c>
      <c r="C111" s="5" t="s">
        <v>2</v>
      </c>
      <c r="D111" s="332" t="s">
        <v>54</v>
      </c>
      <c r="E111" s="469">
        <v>64</v>
      </c>
      <c r="F111" s="471">
        <v>1.56</v>
      </c>
      <c r="G111" s="471">
        <v>12.5</v>
      </c>
      <c r="H111" s="471">
        <v>48.44</v>
      </c>
      <c r="I111" s="471">
        <v>37.5</v>
      </c>
      <c r="J111" s="21">
        <f t="shared" si="28"/>
        <v>4.2187999999999999</v>
      </c>
      <c r="K111" s="470">
        <v>63</v>
      </c>
      <c r="L111" s="477"/>
      <c r="M111" s="477">
        <v>19.05</v>
      </c>
      <c r="N111" s="477">
        <v>60.32</v>
      </c>
      <c r="O111" s="477">
        <v>20.63</v>
      </c>
      <c r="P111" s="21">
        <f t="shared" si="29"/>
        <v>4.0157999999999996</v>
      </c>
      <c r="Q111" s="470">
        <v>64</v>
      </c>
      <c r="R111" s="477"/>
      <c r="S111" s="477">
        <v>6.25</v>
      </c>
      <c r="T111" s="477">
        <v>53.13</v>
      </c>
      <c r="U111" s="477">
        <v>40.630000000000003</v>
      </c>
      <c r="V111" s="21">
        <f t="shared" si="30"/>
        <v>4.3441999999999998</v>
      </c>
      <c r="W111" s="392">
        <f t="shared" si="37"/>
        <v>65</v>
      </c>
      <c r="X111" s="395">
        <v>6</v>
      </c>
      <c r="Y111" s="394">
        <f t="shared" si="45"/>
        <v>9.2307692307692299</v>
      </c>
      <c r="Z111" s="395">
        <v>32</v>
      </c>
      <c r="AA111" s="394">
        <f t="shared" si="39"/>
        <v>49.230769230769234</v>
      </c>
      <c r="AB111" s="395">
        <v>27</v>
      </c>
      <c r="AC111" s="394">
        <f t="shared" si="40"/>
        <v>41.53846153846154</v>
      </c>
      <c r="AD111" s="349">
        <f t="shared" si="41"/>
        <v>90.769230769230774</v>
      </c>
      <c r="AE111" s="358">
        <v>56</v>
      </c>
      <c r="AF111" s="359"/>
      <c r="AG111" s="360"/>
      <c r="AH111" s="358">
        <v>42</v>
      </c>
      <c r="AI111" s="361">
        <f t="shared" si="31"/>
        <v>75</v>
      </c>
      <c r="AJ111" s="358">
        <v>14</v>
      </c>
      <c r="AK111" s="362">
        <f t="shared" si="35"/>
        <v>25</v>
      </c>
      <c r="AL111" s="344">
        <f t="shared" si="27"/>
        <v>100</v>
      </c>
      <c r="AM111" s="758">
        <v>76</v>
      </c>
      <c r="AN111" s="738">
        <v>13</v>
      </c>
      <c r="AO111" s="738">
        <v>58</v>
      </c>
      <c r="AP111" s="738">
        <v>5</v>
      </c>
      <c r="AQ111" s="738"/>
      <c r="AR111" s="719">
        <f t="shared" si="34"/>
        <v>4.1052631578947372</v>
      </c>
      <c r="AS111" s="767">
        <v>76</v>
      </c>
      <c r="AT111" s="768"/>
      <c r="AU111" s="768">
        <v>17</v>
      </c>
      <c r="AV111" s="768">
        <v>23</v>
      </c>
      <c r="AW111" s="768">
        <v>36</v>
      </c>
      <c r="AX111" s="114">
        <f t="shared" si="32"/>
        <v>4.25</v>
      </c>
      <c r="AY111" s="240">
        <v>40</v>
      </c>
      <c r="AZ111" s="240"/>
      <c r="BA111" s="240">
        <v>6</v>
      </c>
      <c r="BB111" s="240">
        <v>14</v>
      </c>
      <c r="BC111" s="240">
        <v>20</v>
      </c>
      <c r="BD111" s="797">
        <f t="shared" si="33"/>
        <v>4.3499999999999996</v>
      </c>
      <c r="BE111" s="580">
        <v>38</v>
      </c>
      <c r="BF111" s="240">
        <v>1</v>
      </c>
      <c r="BG111" s="240">
        <v>3</v>
      </c>
      <c r="BH111" s="240">
        <v>11</v>
      </c>
      <c r="BI111" s="240">
        <v>14</v>
      </c>
      <c r="BJ111" s="240">
        <v>9</v>
      </c>
      <c r="BK111" s="241"/>
      <c r="BL111" s="552">
        <v>65.973684210526315</v>
      </c>
      <c r="BM111" s="554">
        <v>77</v>
      </c>
      <c r="BN111" s="270"/>
      <c r="BO111" s="270">
        <v>2</v>
      </c>
      <c r="BP111" s="270">
        <v>41</v>
      </c>
      <c r="BQ111" s="270">
        <v>23</v>
      </c>
      <c r="BR111" s="270">
        <v>11</v>
      </c>
      <c r="BS111" s="270"/>
      <c r="BT111" s="547">
        <v>66.285714285714292</v>
      </c>
    </row>
    <row r="112" spans="1:72" s="1" customFormat="1" ht="15" customHeight="1" x14ac:dyDescent="0.25">
      <c r="A112" s="12">
        <v>4</v>
      </c>
      <c r="B112" s="251">
        <v>70040</v>
      </c>
      <c r="C112" s="5" t="s">
        <v>2</v>
      </c>
      <c r="D112" s="332" t="s">
        <v>55</v>
      </c>
      <c r="E112" s="469">
        <v>74</v>
      </c>
      <c r="F112" s="471">
        <v>2.7</v>
      </c>
      <c r="G112" s="471">
        <v>31.08</v>
      </c>
      <c r="H112" s="471">
        <v>47.3</v>
      </c>
      <c r="I112" s="471">
        <v>18.920000000000002</v>
      </c>
      <c r="J112" s="21">
        <f t="shared" si="28"/>
        <v>3.8243999999999998</v>
      </c>
      <c r="K112" s="470">
        <v>69</v>
      </c>
      <c r="L112" s="477">
        <v>2.9</v>
      </c>
      <c r="M112" s="477">
        <v>37.68</v>
      </c>
      <c r="N112" s="477">
        <v>47.83</v>
      </c>
      <c r="O112" s="477">
        <v>11.59</v>
      </c>
      <c r="P112" s="21">
        <f t="shared" si="29"/>
        <v>3.6810999999999994</v>
      </c>
      <c r="Q112" s="470">
        <v>73</v>
      </c>
      <c r="R112" s="477"/>
      <c r="S112" s="477">
        <v>12.33</v>
      </c>
      <c r="T112" s="477">
        <v>53.42</v>
      </c>
      <c r="U112" s="477">
        <v>34.25</v>
      </c>
      <c r="V112" s="21">
        <f t="shared" si="30"/>
        <v>4.2191999999999998</v>
      </c>
      <c r="W112" s="392">
        <f t="shared" si="37"/>
        <v>66</v>
      </c>
      <c r="X112" s="395">
        <v>7</v>
      </c>
      <c r="Y112" s="394">
        <f t="shared" si="45"/>
        <v>10.606060606060606</v>
      </c>
      <c r="Z112" s="395">
        <v>31</v>
      </c>
      <c r="AA112" s="394">
        <f t="shared" si="39"/>
        <v>46.969696969696969</v>
      </c>
      <c r="AB112" s="395">
        <v>28</v>
      </c>
      <c r="AC112" s="394">
        <f t="shared" si="40"/>
        <v>42.424242424242422</v>
      </c>
      <c r="AD112" s="349">
        <f t="shared" si="41"/>
        <v>89.393939393939391</v>
      </c>
      <c r="AE112" s="358">
        <v>65</v>
      </c>
      <c r="AF112" s="359">
        <v>1</v>
      </c>
      <c r="AG112" s="360">
        <f t="shared" si="46"/>
        <v>1.5384615384615385</v>
      </c>
      <c r="AH112" s="358">
        <v>21</v>
      </c>
      <c r="AI112" s="361">
        <f t="shared" si="31"/>
        <v>32.307692307692307</v>
      </c>
      <c r="AJ112" s="358">
        <v>43</v>
      </c>
      <c r="AK112" s="362">
        <f t="shared" si="35"/>
        <v>66.15384615384616</v>
      </c>
      <c r="AL112" s="344">
        <f t="shared" si="27"/>
        <v>98.461538461538467</v>
      </c>
      <c r="AM112" s="337">
        <v>52</v>
      </c>
      <c r="AN112" s="737">
        <v>6</v>
      </c>
      <c r="AO112" s="737">
        <v>40</v>
      </c>
      <c r="AP112" s="737">
        <v>6</v>
      </c>
      <c r="AQ112" s="737"/>
      <c r="AR112" s="106">
        <f t="shared" si="34"/>
        <v>4</v>
      </c>
      <c r="AS112" s="775">
        <v>52</v>
      </c>
      <c r="AT112" s="768"/>
      <c r="AU112" s="768">
        <v>26</v>
      </c>
      <c r="AV112" s="768">
        <v>16</v>
      </c>
      <c r="AW112" s="768">
        <v>10</v>
      </c>
      <c r="AX112" s="120">
        <f t="shared" si="32"/>
        <v>3.6923076923076925</v>
      </c>
      <c r="AY112" s="240">
        <v>19</v>
      </c>
      <c r="AZ112" s="240">
        <v>1</v>
      </c>
      <c r="BA112" s="240">
        <v>2</v>
      </c>
      <c r="BB112" s="240">
        <v>9</v>
      </c>
      <c r="BC112" s="240">
        <v>7</v>
      </c>
      <c r="BD112" s="797">
        <f t="shared" si="33"/>
        <v>4.1578947368421053</v>
      </c>
      <c r="BE112" s="580">
        <v>7</v>
      </c>
      <c r="BF112" s="240"/>
      <c r="BG112" s="240"/>
      <c r="BH112" s="240">
        <v>2</v>
      </c>
      <c r="BI112" s="240">
        <v>2</v>
      </c>
      <c r="BJ112" s="240">
        <v>3</v>
      </c>
      <c r="BK112" s="241"/>
      <c r="BL112" s="543">
        <v>72.571428571428569</v>
      </c>
      <c r="BM112" s="554">
        <v>26</v>
      </c>
      <c r="BN112" s="270"/>
      <c r="BO112" s="270">
        <v>2</v>
      </c>
      <c r="BP112" s="270">
        <v>15</v>
      </c>
      <c r="BQ112" s="270">
        <v>5</v>
      </c>
      <c r="BR112" s="270">
        <v>4</v>
      </c>
      <c r="BS112" s="270"/>
      <c r="BT112" s="563">
        <v>61.307692307692307</v>
      </c>
    </row>
    <row r="113" spans="1:72" s="1" customFormat="1" ht="15" customHeight="1" x14ac:dyDescent="0.25">
      <c r="A113" s="12">
        <v>5</v>
      </c>
      <c r="B113" s="251">
        <v>70100</v>
      </c>
      <c r="C113" s="5" t="s">
        <v>2</v>
      </c>
      <c r="D113" s="332" t="s">
        <v>164</v>
      </c>
      <c r="E113" s="469">
        <v>79</v>
      </c>
      <c r="F113" s="471"/>
      <c r="G113" s="471">
        <v>2.5299999999999998</v>
      </c>
      <c r="H113" s="471">
        <v>45.57</v>
      </c>
      <c r="I113" s="471">
        <v>51.9</v>
      </c>
      <c r="J113" s="21">
        <f t="shared" si="28"/>
        <v>4.4937000000000005</v>
      </c>
      <c r="K113" s="470">
        <v>80</v>
      </c>
      <c r="L113" s="477">
        <v>1.25</v>
      </c>
      <c r="M113" s="477">
        <v>10</v>
      </c>
      <c r="N113" s="477">
        <v>57.5</v>
      </c>
      <c r="O113" s="477">
        <v>31.25</v>
      </c>
      <c r="P113" s="21">
        <f t="shared" si="29"/>
        <v>4.1875</v>
      </c>
      <c r="Q113" s="470">
        <v>79</v>
      </c>
      <c r="R113" s="477"/>
      <c r="S113" s="477">
        <v>1.27</v>
      </c>
      <c r="T113" s="477">
        <v>59.49</v>
      </c>
      <c r="U113" s="477">
        <v>39.24</v>
      </c>
      <c r="V113" s="21">
        <f t="shared" si="30"/>
        <v>4.3797000000000006</v>
      </c>
      <c r="W113" s="392">
        <f t="shared" si="37"/>
        <v>74</v>
      </c>
      <c r="X113" s="395">
        <v>7</v>
      </c>
      <c r="Y113" s="394">
        <f t="shared" si="45"/>
        <v>9.4594594594594597</v>
      </c>
      <c r="Z113" s="395">
        <v>28</v>
      </c>
      <c r="AA113" s="394">
        <f t="shared" si="39"/>
        <v>37.837837837837839</v>
      </c>
      <c r="AB113" s="395">
        <v>39</v>
      </c>
      <c r="AC113" s="394">
        <f t="shared" si="40"/>
        <v>52.702702702702702</v>
      </c>
      <c r="AD113" s="349">
        <f t="shared" si="41"/>
        <v>90.540540540540547</v>
      </c>
      <c r="AE113" s="358">
        <v>78</v>
      </c>
      <c r="AF113" s="359">
        <v>2</v>
      </c>
      <c r="AG113" s="360">
        <f t="shared" si="46"/>
        <v>2.5641025641025643</v>
      </c>
      <c r="AH113" s="358">
        <v>42</v>
      </c>
      <c r="AI113" s="361">
        <f>AH113*100/AE113</f>
        <v>53.846153846153847</v>
      </c>
      <c r="AJ113" s="358">
        <v>34</v>
      </c>
      <c r="AK113" s="362">
        <f>AJ113*100/AE113</f>
        <v>43.589743589743591</v>
      </c>
      <c r="AL113" s="344">
        <f>(AH113+AJ113)*100/AE113</f>
        <v>97.435897435897431</v>
      </c>
      <c r="AM113" s="337">
        <v>106</v>
      </c>
      <c r="AN113" s="737">
        <v>20</v>
      </c>
      <c r="AO113" s="737">
        <v>72</v>
      </c>
      <c r="AP113" s="737">
        <v>14</v>
      </c>
      <c r="AQ113" s="737"/>
      <c r="AR113" s="106">
        <f t="shared" si="34"/>
        <v>4.0566037735849054</v>
      </c>
      <c r="AS113" s="775">
        <v>106</v>
      </c>
      <c r="AT113" s="768"/>
      <c r="AU113" s="768">
        <v>22</v>
      </c>
      <c r="AV113" s="768">
        <v>39</v>
      </c>
      <c r="AW113" s="768">
        <v>45</v>
      </c>
      <c r="AX113" s="114">
        <f t="shared" si="32"/>
        <v>4.216981132075472</v>
      </c>
      <c r="AY113" s="240">
        <v>20</v>
      </c>
      <c r="AZ113" s="240"/>
      <c r="BA113" s="240">
        <v>2</v>
      </c>
      <c r="BB113" s="240">
        <v>8</v>
      </c>
      <c r="BC113" s="240">
        <v>10</v>
      </c>
      <c r="BD113" s="797">
        <f t="shared" si="33"/>
        <v>4.4000000000000004</v>
      </c>
      <c r="BE113" s="580">
        <v>37</v>
      </c>
      <c r="BF113" s="240">
        <v>1</v>
      </c>
      <c r="BG113" s="240">
        <v>1</v>
      </c>
      <c r="BH113" s="240">
        <v>9</v>
      </c>
      <c r="BI113" s="240">
        <v>13</v>
      </c>
      <c r="BJ113" s="240">
        <v>13</v>
      </c>
      <c r="BK113" s="241"/>
      <c r="BL113" s="552">
        <v>69.972972972972968</v>
      </c>
      <c r="BM113" s="554">
        <v>56</v>
      </c>
      <c r="BN113" s="270"/>
      <c r="BO113" s="270"/>
      <c r="BP113" s="270">
        <v>21</v>
      </c>
      <c r="BQ113" s="270">
        <v>18</v>
      </c>
      <c r="BR113" s="270">
        <v>17</v>
      </c>
      <c r="BS113" s="270"/>
      <c r="BT113" s="547">
        <v>74.099999999999994</v>
      </c>
    </row>
    <row r="114" spans="1:72" s="1" customFormat="1" ht="15" customHeight="1" x14ac:dyDescent="0.25">
      <c r="A114" s="12">
        <v>6</v>
      </c>
      <c r="B114" s="251">
        <v>70270</v>
      </c>
      <c r="C114" s="5" t="s">
        <v>2</v>
      </c>
      <c r="D114" s="332" t="s">
        <v>57</v>
      </c>
      <c r="E114" s="469">
        <v>74</v>
      </c>
      <c r="F114" s="471"/>
      <c r="G114" s="471">
        <v>33.78</v>
      </c>
      <c r="H114" s="471">
        <v>36.49</v>
      </c>
      <c r="I114" s="471">
        <v>29.73</v>
      </c>
      <c r="J114" s="21">
        <f t="shared" si="28"/>
        <v>3.9595000000000002</v>
      </c>
      <c r="K114" s="470">
        <v>74</v>
      </c>
      <c r="L114" s="477">
        <v>2.7</v>
      </c>
      <c r="M114" s="477">
        <v>40.54</v>
      </c>
      <c r="N114" s="477">
        <v>36.49</v>
      </c>
      <c r="O114" s="477">
        <v>20.27</v>
      </c>
      <c r="P114" s="21">
        <f t="shared" si="29"/>
        <v>3.7433000000000005</v>
      </c>
      <c r="Q114" s="470">
        <v>70</v>
      </c>
      <c r="R114" s="477">
        <v>1.43</v>
      </c>
      <c r="S114" s="477">
        <v>15.71</v>
      </c>
      <c r="T114" s="477">
        <v>45.71</v>
      </c>
      <c r="U114" s="477">
        <v>37.14</v>
      </c>
      <c r="V114" s="21">
        <f t="shared" si="30"/>
        <v>4.1852999999999998</v>
      </c>
      <c r="W114" s="392">
        <f t="shared" si="37"/>
        <v>77</v>
      </c>
      <c r="X114" s="395">
        <v>5</v>
      </c>
      <c r="Y114" s="394">
        <f t="shared" si="45"/>
        <v>6.4935064935064934</v>
      </c>
      <c r="Z114" s="395">
        <v>51</v>
      </c>
      <c r="AA114" s="394">
        <f t="shared" si="39"/>
        <v>66.233766233766232</v>
      </c>
      <c r="AB114" s="395">
        <v>21</v>
      </c>
      <c r="AC114" s="394">
        <f t="shared" si="40"/>
        <v>27.272727272727273</v>
      </c>
      <c r="AD114" s="349">
        <f t="shared" si="41"/>
        <v>93.506493506493513</v>
      </c>
      <c r="AE114" s="358">
        <v>75</v>
      </c>
      <c r="AF114" s="359"/>
      <c r="AG114" s="360"/>
      <c r="AH114" s="358">
        <v>34</v>
      </c>
      <c r="AI114" s="361">
        <f>AH114*100/AE114</f>
        <v>45.333333333333336</v>
      </c>
      <c r="AJ114" s="358">
        <v>41</v>
      </c>
      <c r="AK114" s="362">
        <f>AJ114*100/AE114</f>
        <v>54.666666666666664</v>
      </c>
      <c r="AL114" s="344">
        <f>(AH114+AJ114)*100/AE114</f>
        <v>100</v>
      </c>
      <c r="AM114" s="758">
        <v>86</v>
      </c>
      <c r="AN114" s="738">
        <v>6</v>
      </c>
      <c r="AO114" s="738">
        <v>34</v>
      </c>
      <c r="AP114" s="738">
        <v>32</v>
      </c>
      <c r="AQ114" s="741">
        <v>14</v>
      </c>
      <c r="AR114" s="730">
        <f t="shared" si="34"/>
        <v>3.3720930232558142</v>
      </c>
      <c r="AS114" s="794">
        <v>84</v>
      </c>
      <c r="AT114" s="788">
        <v>8</v>
      </c>
      <c r="AU114" s="788">
        <v>49</v>
      </c>
      <c r="AV114" s="788">
        <v>20</v>
      </c>
      <c r="AW114" s="788">
        <v>7</v>
      </c>
      <c r="AX114" s="123">
        <f t="shared" si="32"/>
        <v>3.3095238095238093</v>
      </c>
      <c r="AY114" s="240">
        <v>11</v>
      </c>
      <c r="AZ114" s="240"/>
      <c r="BA114" s="240">
        <v>3</v>
      </c>
      <c r="BB114" s="240">
        <v>3</v>
      </c>
      <c r="BC114" s="240">
        <v>5</v>
      </c>
      <c r="BD114" s="797">
        <f t="shared" si="33"/>
        <v>4.1818181818181817</v>
      </c>
      <c r="BE114" s="580">
        <v>7</v>
      </c>
      <c r="BF114" s="240">
        <v>1</v>
      </c>
      <c r="BG114" s="240"/>
      <c r="BH114" s="240">
        <v>3</v>
      </c>
      <c r="BI114" s="240">
        <v>3</v>
      </c>
      <c r="BJ114" s="240"/>
      <c r="BK114" s="241"/>
      <c r="BL114" s="552">
        <v>58</v>
      </c>
      <c r="BM114" s="554">
        <v>18</v>
      </c>
      <c r="BN114" s="270"/>
      <c r="BO114" s="270">
        <v>4</v>
      </c>
      <c r="BP114" s="270">
        <v>8</v>
      </c>
      <c r="BQ114" s="270">
        <v>4</v>
      </c>
      <c r="BR114" s="270">
        <v>2</v>
      </c>
      <c r="BS114" s="270"/>
      <c r="BT114" s="540">
        <v>57.5</v>
      </c>
    </row>
    <row r="115" spans="1:72" s="1" customFormat="1" ht="15" customHeight="1" x14ac:dyDescent="0.25">
      <c r="A115" s="12">
        <v>7</v>
      </c>
      <c r="B115" s="251">
        <v>70510</v>
      </c>
      <c r="C115" s="5" t="s">
        <v>2</v>
      </c>
      <c r="D115" s="332" t="s">
        <v>58</v>
      </c>
      <c r="E115" s="469">
        <v>45</v>
      </c>
      <c r="F115" s="471">
        <v>2.2200000000000002</v>
      </c>
      <c r="G115" s="471">
        <v>13.33</v>
      </c>
      <c r="H115" s="471">
        <v>46.67</v>
      </c>
      <c r="I115" s="471">
        <v>37.78</v>
      </c>
      <c r="J115" s="21">
        <f t="shared" si="28"/>
        <v>4.2000999999999999</v>
      </c>
      <c r="K115" s="470">
        <v>46</v>
      </c>
      <c r="L115" s="477">
        <v>2.17</v>
      </c>
      <c r="M115" s="477">
        <v>41.3</v>
      </c>
      <c r="N115" s="477">
        <v>41.3</v>
      </c>
      <c r="O115" s="477">
        <v>15.22</v>
      </c>
      <c r="P115" s="21">
        <f t="shared" si="29"/>
        <v>3.6953999999999998</v>
      </c>
      <c r="Q115" s="470">
        <v>44</v>
      </c>
      <c r="R115" s="477"/>
      <c r="S115" s="477">
        <v>6.82</v>
      </c>
      <c r="T115" s="477">
        <v>75</v>
      </c>
      <c r="U115" s="477">
        <v>18.18</v>
      </c>
      <c r="V115" s="21">
        <f t="shared" si="30"/>
        <v>4.1135999999999999</v>
      </c>
      <c r="W115" s="392">
        <f t="shared" si="37"/>
        <v>44</v>
      </c>
      <c r="X115" s="395">
        <v>7</v>
      </c>
      <c r="Y115" s="394">
        <f t="shared" si="45"/>
        <v>15.909090909090908</v>
      </c>
      <c r="Z115" s="395">
        <v>27</v>
      </c>
      <c r="AA115" s="394">
        <f t="shared" si="39"/>
        <v>61.363636363636367</v>
      </c>
      <c r="AB115" s="395">
        <v>10</v>
      </c>
      <c r="AC115" s="394">
        <f t="shared" si="40"/>
        <v>22.727272727272727</v>
      </c>
      <c r="AD115" s="349">
        <f t="shared" si="41"/>
        <v>84.090909090909093</v>
      </c>
      <c r="AE115" s="358">
        <v>43</v>
      </c>
      <c r="AF115" s="359"/>
      <c r="AG115" s="360"/>
      <c r="AH115" s="358">
        <v>22</v>
      </c>
      <c r="AI115" s="361">
        <f>AH115*100/AE115</f>
        <v>51.162790697674417</v>
      </c>
      <c r="AJ115" s="358">
        <v>21</v>
      </c>
      <c r="AK115" s="362">
        <f>AJ115*100/AE115</f>
        <v>48.837209302325583</v>
      </c>
      <c r="AL115" s="344">
        <f>(AH115+AJ115)*100/AE115</f>
        <v>100</v>
      </c>
      <c r="AM115" s="759">
        <v>41</v>
      </c>
      <c r="AN115" s="740"/>
      <c r="AO115" s="740">
        <v>27</v>
      </c>
      <c r="AP115" s="740">
        <v>9</v>
      </c>
      <c r="AQ115" s="753">
        <v>5</v>
      </c>
      <c r="AR115" s="730">
        <f t="shared" si="34"/>
        <v>3.5365853658536586</v>
      </c>
      <c r="AS115" s="794">
        <v>41</v>
      </c>
      <c r="AT115" s="788">
        <v>7</v>
      </c>
      <c r="AU115" s="788">
        <v>18</v>
      </c>
      <c r="AV115" s="788">
        <v>13</v>
      </c>
      <c r="AW115" s="788">
        <v>3</v>
      </c>
      <c r="AX115" s="123">
        <f t="shared" si="32"/>
        <v>3.2926829268292681</v>
      </c>
      <c r="AY115" s="240"/>
      <c r="AZ115" s="240"/>
      <c r="BA115" s="240"/>
      <c r="BB115" s="240"/>
      <c r="BC115" s="240"/>
      <c r="BD115" s="797"/>
      <c r="BE115" s="580"/>
      <c r="BF115" s="240"/>
      <c r="BG115" s="240"/>
      <c r="BH115" s="240"/>
      <c r="BI115" s="240"/>
      <c r="BJ115" s="240"/>
      <c r="BK115" s="241"/>
      <c r="BL115" s="545"/>
      <c r="BM115" s="586"/>
      <c r="BN115" s="270"/>
      <c r="BO115" s="270"/>
      <c r="BP115" s="270"/>
      <c r="BQ115" s="270"/>
      <c r="BR115" s="270"/>
      <c r="BS115" s="270"/>
      <c r="BT115" s="271"/>
    </row>
    <row r="116" spans="1:72" s="1" customFormat="1" ht="15" customHeight="1" x14ac:dyDescent="0.25">
      <c r="A116" s="12">
        <v>8</v>
      </c>
      <c r="B116" s="251">
        <v>10880</v>
      </c>
      <c r="C116" s="5" t="s">
        <v>2</v>
      </c>
      <c r="D116" s="332" t="s">
        <v>171</v>
      </c>
      <c r="E116" s="484">
        <v>348</v>
      </c>
      <c r="F116" s="485">
        <v>1.1499999999999999</v>
      </c>
      <c r="G116" s="485">
        <v>23.28</v>
      </c>
      <c r="H116" s="485">
        <v>60.63</v>
      </c>
      <c r="I116" s="485">
        <v>14.94</v>
      </c>
      <c r="J116" s="21">
        <f>(2*F116+3*G116+4*H116+5*I116)/100</f>
        <v>3.8936000000000002</v>
      </c>
      <c r="K116" s="470">
        <v>342</v>
      </c>
      <c r="L116" s="477">
        <v>5.26</v>
      </c>
      <c r="M116" s="477">
        <v>27.49</v>
      </c>
      <c r="N116" s="477">
        <v>49.42</v>
      </c>
      <c r="O116" s="477">
        <v>17.84</v>
      </c>
      <c r="P116" s="21">
        <f>(2*L116+3*M116+4*N116+5*O116)/100</f>
        <v>3.7987000000000002</v>
      </c>
      <c r="Q116" s="470">
        <v>360</v>
      </c>
      <c r="R116" s="477">
        <v>0.56000000000000005</v>
      </c>
      <c r="S116" s="477">
        <v>11.39</v>
      </c>
      <c r="T116" s="477">
        <v>50.28</v>
      </c>
      <c r="U116" s="477">
        <v>37.78</v>
      </c>
      <c r="V116" s="23">
        <f t="shared" ref="V116" si="47">(2*R116+3*S116+4*T116+5*U116)/100</f>
        <v>4.2530999999999999</v>
      </c>
      <c r="W116" s="392">
        <f t="shared" si="37"/>
        <v>353</v>
      </c>
      <c r="X116" s="395">
        <v>69</v>
      </c>
      <c r="Y116" s="394">
        <f t="shared" si="45"/>
        <v>19.546742209631727</v>
      </c>
      <c r="Z116" s="395">
        <v>160</v>
      </c>
      <c r="AA116" s="394">
        <f t="shared" si="39"/>
        <v>45.325779036827193</v>
      </c>
      <c r="AB116" s="395">
        <v>124</v>
      </c>
      <c r="AC116" s="394">
        <f t="shared" si="40"/>
        <v>35.127478753541077</v>
      </c>
      <c r="AD116" s="349">
        <f t="shared" si="41"/>
        <v>80.453257790368269</v>
      </c>
      <c r="AE116" s="370">
        <v>327</v>
      </c>
      <c r="AF116" s="371">
        <v>15</v>
      </c>
      <c r="AG116" s="372">
        <f>AF116*100/AE116</f>
        <v>4.5871559633027523</v>
      </c>
      <c r="AH116" s="370">
        <v>147</v>
      </c>
      <c r="AI116" s="373">
        <f>AH116*100/AE116</f>
        <v>44.954128440366972</v>
      </c>
      <c r="AJ116" s="370">
        <v>165</v>
      </c>
      <c r="AK116" s="374">
        <f>AJ116*100/AE116</f>
        <v>50.458715596330272</v>
      </c>
      <c r="AL116" s="346">
        <f>(AH116+AJ116)*100/AE116</f>
        <v>95.412844036697251</v>
      </c>
      <c r="AM116" s="758">
        <v>278</v>
      </c>
      <c r="AN116" s="738">
        <v>10</v>
      </c>
      <c r="AO116" s="738">
        <v>212</v>
      </c>
      <c r="AP116" s="738">
        <v>40</v>
      </c>
      <c r="AQ116" s="741">
        <v>16</v>
      </c>
      <c r="AR116" s="730">
        <f t="shared" si="34"/>
        <v>3.7769784172661871</v>
      </c>
      <c r="AS116" s="794">
        <v>278</v>
      </c>
      <c r="AT116" s="788">
        <v>14</v>
      </c>
      <c r="AU116" s="788">
        <v>112</v>
      </c>
      <c r="AV116" s="788">
        <v>98</v>
      </c>
      <c r="AW116" s="788">
        <v>54</v>
      </c>
      <c r="AX116" s="123">
        <f t="shared" si="32"/>
        <v>3.6906474820143886</v>
      </c>
      <c r="AY116" s="243">
        <v>53</v>
      </c>
      <c r="AZ116" s="243">
        <v>1</v>
      </c>
      <c r="BA116" s="243">
        <v>10</v>
      </c>
      <c r="BB116" s="243">
        <v>23</v>
      </c>
      <c r="BC116" s="243">
        <v>19</v>
      </c>
      <c r="BD116" s="798">
        <f t="shared" si="33"/>
        <v>4.132075471698113</v>
      </c>
      <c r="BE116" s="549">
        <v>43</v>
      </c>
      <c r="BF116" s="243">
        <v>2</v>
      </c>
      <c r="BG116" s="243">
        <v>9</v>
      </c>
      <c r="BH116" s="243">
        <v>14</v>
      </c>
      <c r="BI116" s="243">
        <v>16</v>
      </c>
      <c r="BJ116" s="243">
        <v>2</v>
      </c>
      <c r="BK116" s="244"/>
      <c r="BL116" s="544">
        <v>55.186046511627907</v>
      </c>
      <c r="BM116" s="590">
        <v>94</v>
      </c>
      <c r="BN116" s="272"/>
      <c r="BO116" s="272">
        <v>4</v>
      </c>
      <c r="BP116" s="272">
        <v>55</v>
      </c>
      <c r="BQ116" s="272">
        <v>22</v>
      </c>
      <c r="BR116" s="272">
        <v>13</v>
      </c>
      <c r="BS116" s="272"/>
      <c r="BT116" s="563">
        <v>65.691489361702125</v>
      </c>
    </row>
    <row r="117" spans="1:72" s="1" customFormat="1" ht="15" customHeight="1" thickBot="1" x14ac:dyDescent="0.3">
      <c r="A117" s="478">
        <v>9</v>
      </c>
      <c r="B117" s="416">
        <v>10890</v>
      </c>
      <c r="C117" s="479" t="s">
        <v>2</v>
      </c>
      <c r="D117" s="333" t="s">
        <v>225</v>
      </c>
      <c r="E117" s="682">
        <v>320</v>
      </c>
      <c r="F117" s="491">
        <v>1.25</v>
      </c>
      <c r="G117" s="491">
        <v>24.38</v>
      </c>
      <c r="H117" s="491">
        <v>39.06</v>
      </c>
      <c r="I117" s="492">
        <v>35.31</v>
      </c>
      <c r="J117" s="95">
        <f>(2*F117+3*G117+4*H117+5*I117)/100</f>
        <v>4.0842999999999998</v>
      </c>
      <c r="K117" s="493">
        <v>299</v>
      </c>
      <c r="L117" s="496">
        <v>4.68</v>
      </c>
      <c r="M117" s="496">
        <v>27.76</v>
      </c>
      <c r="N117" s="496">
        <v>45.48</v>
      </c>
      <c r="O117" s="497">
        <v>22.07</v>
      </c>
      <c r="P117" s="95">
        <f>(2*L117+3*M117+4*N117+5*O117)/100</f>
        <v>3.8490999999999995</v>
      </c>
      <c r="Q117" s="493">
        <v>279</v>
      </c>
      <c r="R117" s="496">
        <v>1.79</v>
      </c>
      <c r="S117" s="496">
        <v>13.26</v>
      </c>
      <c r="T117" s="496">
        <v>54.48</v>
      </c>
      <c r="U117" s="497">
        <v>30.47</v>
      </c>
      <c r="V117" s="95">
        <f t="shared" si="30"/>
        <v>4.1363000000000003</v>
      </c>
      <c r="W117" s="649">
        <f t="shared" si="37"/>
        <v>324</v>
      </c>
      <c r="X117" s="482">
        <v>69</v>
      </c>
      <c r="Y117" s="404">
        <f t="shared" si="45"/>
        <v>21.296296296296298</v>
      </c>
      <c r="Z117" s="482">
        <v>136</v>
      </c>
      <c r="AA117" s="404">
        <f t="shared" si="39"/>
        <v>41.97530864197531</v>
      </c>
      <c r="AB117" s="482">
        <v>119</v>
      </c>
      <c r="AC117" s="404">
        <f t="shared" si="40"/>
        <v>36.728395061728392</v>
      </c>
      <c r="AD117" s="483">
        <f t="shared" si="41"/>
        <v>78.703703703703695</v>
      </c>
      <c r="AE117" s="383">
        <v>276</v>
      </c>
      <c r="AF117" s="384">
        <v>8</v>
      </c>
      <c r="AG117" s="385">
        <f>AF117*100/AE117</f>
        <v>2.8985507246376812</v>
      </c>
      <c r="AH117" s="383">
        <v>117</v>
      </c>
      <c r="AI117" s="386">
        <f>AH117*100/AE117</f>
        <v>42.391304347826086</v>
      </c>
      <c r="AJ117" s="383">
        <v>151</v>
      </c>
      <c r="AK117" s="387">
        <f>AJ117*100/AE117</f>
        <v>54.710144927536234</v>
      </c>
      <c r="AL117" s="249">
        <f>(AH117+AJ117)*100/AE117</f>
        <v>97.101449275362313</v>
      </c>
      <c r="AM117" s="763">
        <v>152</v>
      </c>
      <c r="AN117" s="743">
        <v>13</v>
      </c>
      <c r="AO117" s="743">
        <v>118</v>
      </c>
      <c r="AP117" s="743">
        <v>15</v>
      </c>
      <c r="AQ117" s="743">
        <v>6</v>
      </c>
      <c r="AR117" s="731">
        <f t="shared" si="34"/>
        <v>3.9078947368421053</v>
      </c>
      <c r="AS117" s="795">
        <v>152</v>
      </c>
      <c r="AT117" s="796">
        <v>3</v>
      </c>
      <c r="AU117" s="796">
        <v>63</v>
      </c>
      <c r="AV117" s="796">
        <v>52</v>
      </c>
      <c r="AW117" s="796">
        <v>34</v>
      </c>
      <c r="AX117" s="724">
        <f t="shared" si="32"/>
        <v>3.7697368421052633</v>
      </c>
      <c r="AY117" s="237">
        <v>35</v>
      </c>
      <c r="AZ117" s="237"/>
      <c r="BA117" s="237">
        <v>13</v>
      </c>
      <c r="BB117" s="237">
        <v>17</v>
      </c>
      <c r="BC117" s="237">
        <v>5</v>
      </c>
      <c r="BD117" s="803">
        <f t="shared" si="33"/>
        <v>3.7714285714285714</v>
      </c>
      <c r="BE117" s="570">
        <v>19</v>
      </c>
      <c r="BF117" s="237">
        <v>1</v>
      </c>
      <c r="BG117" s="237">
        <v>5</v>
      </c>
      <c r="BH117" s="237">
        <v>10</v>
      </c>
      <c r="BI117" s="237">
        <v>2</v>
      </c>
      <c r="BJ117" s="237">
        <v>1</v>
      </c>
      <c r="BK117" s="238"/>
      <c r="BL117" s="249">
        <v>47.578947368421055</v>
      </c>
      <c r="BM117" s="591">
        <v>53</v>
      </c>
      <c r="BN117" s="269"/>
      <c r="BO117" s="269">
        <v>9</v>
      </c>
      <c r="BP117" s="269">
        <v>37</v>
      </c>
      <c r="BQ117" s="269">
        <v>4</v>
      </c>
      <c r="BR117" s="269">
        <v>3</v>
      </c>
      <c r="BS117" s="269"/>
      <c r="BT117" s="249">
        <v>55.094339622641506</v>
      </c>
    </row>
    <row r="118" spans="1:72" s="1" customFormat="1" ht="15" customHeight="1" thickBot="1" x14ac:dyDescent="0.3">
      <c r="A118" s="638">
        <f>A15+A27+A44+A64+A78+A108+A117</f>
        <v>111</v>
      </c>
      <c r="B118" s="8"/>
      <c r="C118" s="8"/>
      <c r="D118" s="637" t="s">
        <v>59</v>
      </c>
      <c r="E118" s="689">
        <f>SUM(E7:E117)</f>
        <v>14008</v>
      </c>
      <c r="F118" s="690">
        <f>AVERAGE(F7:F117)</f>
        <v>3.214999999999999</v>
      </c>
      <c r="G118" s="691">
        <f t="shared" ref="G118:I118" si="48">AVERAGE(G7:G117)</f>
        <v>20.121834862385313</v>
      </c>
      <c r="H118" s="691">
        <f t="shared" si="48"/>
        <v>44.474864864864877</v>
      </c>
      <c r="I118" s="692">
        <f t="shared" si="48"/>
        <v>33.680270270270285</v>
      </c>
      <c r="J118" s="693">
        <f t="shared" si="28"/>
        <v>4.1309631539796685</v>
      </c>
      <c r="K118" s="694">
        <f>SUM(K7:K117)</f>
        <v>13821</v>
      </c>
      <c r="L118" s="690">
        <f t="shared" ref="L118:O118" si="49">AVERAGE(L7:L117)</f>
        <v>6.9136263736263723</v>
      </c>
      <c r="M118" s="695">
        <f t="shared" si="49"/>
        <v>29.827567567567563</v>
      </c>
      <c r="N118" s="695">
        <f t="shared" si="49"/>
        <v>46.471981981981962</v>
      </c>
      <c r="O118" s="696">
        <f t="shared" si="49"/>
        <v>18.03225225225226</v>
      </c>
      <c r="P118" s="693">
        <f>(2*L118+3*M118+4*N118+5*O118)/100</f>
        <v>3.7935914463914457</v>
      </c>
      <c r="Q118" s="689">
        <f>SUM(Q7:Q117)</f>
        <v>13852</v>
      </c>
      <c r="R118" s="690">
        <f>AVERAGE(R7:R117)</f>
        <v>1.6825000000000001</v>
      </c>
      <c r="S118" s="695">
        <f t="shared" ref="S118" si="50">AVERAGE(S7:S117)</f>
        <v>16.572752293577988</v>
      </c>
      <c r="T118" s="695">
        <f t="shared" ref="T118" si="51">AVERAGE(T7:T117)</f>
        <v>55.058918918918884</v>
      </c>
      <c r="U118" s="696">
        <f t="shared" ref="U118" si="52">AVERAGE(U7:U117)</f>
        <v>27.999819819819812</v>
      </c>
      <c r="V118" s="697">
        <f t="shared" si="30"/>
        <v>4.1331803165550856</v>
      </c>
      <c r="W118" s="650">
        <f>SUM(W7:W117)</f>
        <v>13560</v>
      </c>
      <c r="X118" s="650">
        <f>SUM(X7:X117)</f>
        <v>2964</v>
      </c>
      <c r="Y118" s="651"/>
      <c r="Z118" s="652">
        <f>SUM(Z7:Z117)</f>
        <v>6426</v>
      </c>
      <c r="AA118" s="651"/>
      <c r="AB118" s="641">
        <f>SUM(AB7:AB117)</f>
        <v>4170</v>
      </c>
      <c r="AC118" s="642"/>
      <c r="AD118" s="698"/>
      <c r="AE118" s="639">
        <f>SUM(AE7:AE117)</f>
        <v>13044</v>
      </c>
      <c r="AF118" s="639">
        <f>SUM(AF7:AF117)</f>
        <v>512</v>
      </c>
      <c r="AG118" s="640"/>
      <c r="AH118" s="641">
        <f>SUM(AH7:AH117)</f>
        <v>6309</v>
      </c>
      <c r="AI118" s="642"/>
      <c r="AJ118" s="641">
        <f>SUM(AJ7:AJ117)</f>
        <v>6223</v>
      </c>
      <c r="AK118" s="642"/>
      <c r="AL118" s="699"/>
      <c r="AM118" s="700">
        <f>SUM(AM7:AM117)</f>
        <v>11706</v>
      </c>
      <c r="AN118" s="701">
        <f t="shared" ref="AN118:AQ118" si="53">SUM(AN7:AN117)</f>
        <v>1098</v>
      </c>
      <c r="AO118" s="701">
        <f t="shared" si="53"/>
        <v>8143</v>
      </c>
      <c r="AP118" s="701">
        <f t="shared" si="53"/>
        <v>2128</v>
      </c>
      <c r="AQ118" s="701">
        <f t="shared" si="53"/>
        <v>337</v>
      </c>
      <c r="AR118" s="702"/>
      <c r="AS118" s="703">
        <f>SUM(AS7:AS117)</f>
        <v>11690</v>
      </c>
      <c r="AT118" s="704">
        <f t="shared" ref="AT118:AW118" si="54">SUM(AT7:AT117)</f>
        <v>403</v>
      </c>
      <c r="AU118" s="704">
        <f t="shared" si="54"/>
        <v>4725</v>
      </c>
      <c r="AV118" s="704">
        <f t="shared" si="54"/>
        <v>3880</v>
      </c>
      <c r="AW118" s="704">
        <f t="shared" si="54"/>
        <v>2682</v>
      </c>
      <c r="AX118" s="705"/>
      <c r="AY118" s="706">
        <f>SUM(AY7:AY117)</f>
        <v>2815</v>
      </c>
      <c r="AZ118" s="650">
        <f t="shared" ref="AZ118:BC118" si="55">SUM(AZ7:AZ117)</f>
        <v>54</v>
      </c>
      <c r="BA118" s="650">
        <f t="shared" si="55"/>
        <v>599</v>
      </c>
      <c r="BB118" s="650">
        <f t="shared" si="55"/>
        <v>1350</v>
      </c>
      <c r="BC118" s="650">
        <f t="shared" si="55"/>
        <v>811</v>
      </c>
      <c r="BD118" s="707"/>
      <c r="BE118" s="706">
        <f>SUM(BE7:BE117)</f>
        <v>2448</v>
      </c>
      <c r="BF118" s="650">
        <f t="shared" ref="BF118:BK118" si="56">SUM(BF7:BF117)</f>
        <v>78</v>
      </c>
      <c r="BG118" s="650">
        <f t="shared" si="56"/>
        <v>361</v>
      </c>
      <c r="BH118" s="650">
        <f t="shared" si="56"/>
        <v>1016</v>
      </c>
      <c r="BI118" s="650">
        <f t="shared" si="56"/>
        <v>683</v>
      </c>
      <c r="BJ118" s="650">
        <f t="shared" si="56"/>
        <v>304</v>
      </c>
      <c r="BK118" s="650">
        <f t="shared" si="56"/>
        <v>6</v>
      </c>
      <c r="BL118" s="708"/>
      <c r="BM118" s="706">
        <f>SUM(BM7:BM117)</f>
        <v>5241</v>
      </c>
      <c r="BN118" s="650">
        <f t="shared" ref="BN118:BS118" si="57">SUM(BN7:BN117)</f>
        <v>17</v>
      </c>
      <c r="BO118" s="650">
        <f t="shared" si="57"/>
        <v>371</v>
      </c>
      <c r="BP118" s="650">
        <f t="shared" si="57"/>
        <v>3158</v>
      </c>
      <c r="BQ118" s="650">
        <f t="shared" si="57"/>
        <v>912</v>
      </c>
      <c r="BR118" s="650">
        <f t="shared" si="57"/>
        <v>770</v>
      </c>
      <c r="BS118" s="650">
        <f t="shared" si="57"/>
        <v>11</v>
      </c>
      <c r="BT118" s="707"/>
    </row>
    <row r="119" spans="1:72" ht="15" customHeight="1" x14ac:dyDescent="0.25">
      <c r="A119" s="6"/>
      <c r="B119" s="6"/>
      <c r="C119" s="6"/>
      <c r="D119" s="6"/>
      <c r="E119" s="892" t="s">
        <v>61</v>
      </c>
      <c r="F119" s="892"/>
      <c r="G119" s="892"/>
      <c r="H119" s="892"/>
      <c r="I119" s="892"/>
      <c r="J119" s="232">
        <f>AVERAGE(J7:J117)</f>
        <v>4.0974945945945933</v>
      </c>
      <c r="K119" s="892"/>
      <c r="L119" s="892"/>
      <c r="M119" s="892"/>
      <c r="N119" s="892"/>
      <c r="O119" s="892"/>
      <c r="P119" s="232">
        <f>AVERAGE(P7:P117)</f>
        <v>3.7686774774774787</v>
      </c>
      <c r="Q119" s="892"/>
      <c r="R119" s="892"/>
      <c r="S119" s="892"/>
      <c r="T119" s="892"/>
      <c r="U119" s="892"/>
      <c r="V119" s="232">
        <f>AVERAGE(V7:V117)</f>
        <v>4.1039108108108113</v>
      </c>
      <c r="W119" s="901"/>
      <c r="X119" s="901"/>
      <c r="Y119" s="901"/>
      <c r="Z119" s="901"/>
      <c r="AA119" s="901"/>
      <c r="AB119" s="901"/>
      <c r="AC119" s="96"/>
      <c r="AD119" s="97">
        <f>AVERAGE(AD7:AD118)</f>
        <v>78.433419643295309</v>
      </c>
      <c r="AE119" s="901"/>
      <c r="AF119" s="901"/>
      <c r="AG119" s="901"/>
      <c r="AH119" s="901"/>
      <c r="AI119" s="901"/>
      <c r="AJ119" s="901"/>
      <c r="AK119" s="28"/>
      <c r="AL119" s="97">
        <f>AVERAGE(AL7:AL118)</f>
        <v>95.961518759598491</v>
      </c>
      <c r="AM119" s="892"/>
      <c r="AN119" s="892"/>
      <c r="AO119" s="892"/>
      <c r="AP119" s="892"/>
      <c r="AQ119" s="892"/>
      <c r="AR119" s="233">
        <f>AVERAGE(AR7:AR117)</f>
        <v>3.8280092341218643</v>
      </c>
      <c r="AS119" s="901"/>
      <c r="AT119" s="901"/>
      <c r="AU119" s="901"/>
      <c r="AV119" s="901"/>
      <c r="AW119" s="901"/>
      <c r="AX119" s="234">
        <f>AVERAGE(AX7:AX117)</f>
        <v>3.7233408567908017</v>
      </c>
      <c r="AY119" s="892"/>
      <c r="AZ119" s="892"/>
      <c r="BA119" s="892"/>
      <c r="BB119" s="892"/>
      <c r="BC119" s="892"/>
      <c r="BD119" s="235">
        <f>AVERAGE(BD7:BD117)</f>
        <v>3.9764511913995433</v>
      </c>
      <c r="BE119" s="879"/>
      <c r="BF119" s="879"/>
      <c r="BG119" s="879"/>
      <c r="BH119" s="879"/>
      <c r="BI119" s="879"/>
      <c r="BJ119" s="879"/>
      <c r="BK119" s="879"/>
      <c r="BL119" s="235">
        <f>AVERAGE(BL7:BL117)</f>
        <v>53.950560923307862</v>
      </c>
      <c r="BM119" s="879"/>
      <c r="BN119" s="879"/>
      <c r="BO119" s="879"/>
      <c r="BP119" s="879"/>
      <c r="BQ119" s="879"/>
      <c r="BR119" s="879"/>
      <c r="BS119" s="879"/>
      <c r="BT119" s="235">
        <f>AVERAGE(BT7:BT117)</f>
        <v>60.124489745886969</v>
      </c>
    </row>
    <row r="120" spans="1:72" ht="15" customHeight="1" x14ac:dyDescent="0.25">
      <c r="A120" s="6"/>
      <c r="B120" s="6"/>
      <c r="C120" s="6"/>
      <c r="D120" s="6"/>
      <c r="E120" s="893" t="s">
        <v>62</v>
      </c>
      <c r="F120" s="893"/>
      <c r="G120" s="893"/>
      <c r="H120" s="893"/>
      <c r="I120" s="893"/>
      <c r="J120" s="25">
        <v>4.13</v>
      </c>
      <c r="K120" s="893"/>
      <c r="L120" s="893"/>
      <c r="M120" s="893"/>
      <c r="N120" s="893"/>
      <c r="O120" s="893"/>
      <c r="P120" s="25">
        <v>3.79</v>
      </c>
      <c r="Q120" s="893"/>
      <c r="R120" s="893"/>
      <c r="S120" s="893"/>
      <c r="T120" s="893"/>
      <c r="U120" s="893"/>
      <c r="V120" s="25">
        <v>4.13</v>
      </c>
      <c r="W120" s="902"/>
      <c r="X120" s="902"/>
      <c r="Y120" s="902"/>
      <c r="Z120" s="902"/>
      <c r="AA120" s="902"/>
      <c r="AB120" s="902"/>
      <c r="AC120" s="28"/>
      <c r="AD120" s="98">
        <v>78.14</v>
      </c>
      <c r="AE120" s="902"/>
      <c r="AF120" s="902"/>
      <c r="AG120" s="902"/>
      <c r="AH120" s="902"/>
      <c r="AI120" s="902"/>
      <c r="AJ120" s="902"/>
      <c r="AK120" s="28"/>
      <c r="AL120" s="100">
        <v>96.07</v>
      </c>
      <c r="AM120" s="893" t="s">
        <v>62</v>
      </c>
      <c r="AN120" s="893"/>
      <c r="AO120" s="893"/>
      <c r="AP120" s="893"/>
      <c r="AQ120" s="893"/>
      <c r="AR120" s="112">
        <v>3.85</v>
      </c>
      <c r="AS120" s="902"/>
      <c r="AT120" s="902"/>
      <c r="AU120" s="902"/>
      <c r="AV120" s="902"/>
      <c r="AW120" s="884"/>
      <c r="AX120" s="834">
        <v>3.76</v>
      </c>
      <c r="AY120" s="893" t="s">
        <v>62</v>
      </c>
      <c r="AZ120" s="893"/>
      <c r="BA120" s="893"/>
      <c r="BB120" s="893"/>
      <c r="BC120" s="893"/>
      <c r="BD120" s="124">
        <v>4.04</v>
      </c>
      <c r="BE120" s="884"/>
      <c r="BF120" s="884"/>
      <c r="BG120" s="884"/>
      <c r="BH120" s="884"/>
      <c r="BI120" s="884"/>
      <c r="BJ120" s="884"/>
      <c r="BK120" s="884"/>
      <c r="BL120" s="339">
        <v>57.16</v>
      </c>
      <c r="BM120" s="880"/>
      <c r="BN120" s="880"/>
      <c r="BO120" s="880"/>
      <c r="BP120" s="880"/>
      <c r="BQ120" s="880"/>
      <c r="BR120" s="880"/>
      <c r="BS120" s="880"/>
      <c r="BT120" s="125">
        <v>62.01</v>
      </c>
    </row>
    <row r="121" spans="1:72" ht="15" customHeight="1" x14ac:dyDescent="0.25">
      <c r="A121" s="6"/>
      <c r="B121" s="6"/>
      <c r="C121" s="6"/>
      <c r="D121" s="6"/>
      <c r="E121" s="9"/>
      <c r="F121" s="277"/>
      <c r="G121" s="6"/>
      <c r="H121" s="6"/>
      <c r="I121" s="278"/>
      <c r="Y121" s="278"/>
    </row>
  </sheetData>
  <mergeCells count="62">
    <mergeCell ref="AM119:AQ119"/>
    <mergeCell ref="AM120:AQ120"/>
    <mergeCell ref="AS119:AW119"/>
    <mergeCell ref="AS120:AW120"/>
    <mergeCell ref="AM5:AM6"/>
    <mergeCell ref="AN5:AQ5"/>
    <mergeCell ref="AR5:AR6"/>
    <mergeCell ref="AS5:AS6"/>
    <mergeCell ref="AT5:AW5"/>
    <mergeCell ref="A5:A6"/>
    <mergeCell ref="B5:B6"/>
    <mergeCell ref="C5:C6"/>
    <mergeCell ref="F5:I5"/>
    <mergeCell ref="V5:V6"/>
    <mergeCell ref="R5:U5"/>
    <mergeCell ref="Q5:Q6"/>
    <mergeCell ref="J5:J6"/>
    <mergeCell ref="D5:D6"/>
    <mergeCell ref="K5:K6"/>
    <mergeCell ref="L5:O5"/>
    <mergeCell ref="P5:P6"/>
    <mergeCell ref="E119:I119"/>
    <mergeCell ref="E120:I120"/>
    <mergeCell ref="AX5:AX6"/>
    <mergeCell ref="E5:E6"/>
    <mergeCell ref="W119:AB119"/>
    <mergeCell ref="W120:AB120"/>
    <mergeCell ref="AE119:AJ119"/>
    <mergeCell ref="AE120:AJ120"/>
    <mergeCell ref="W5:W6"/>
    <mergeCell ref="Q119:U119"/>
    <mergeCell ref="Q120:U120"/>
    <mergeCell ref="AE5:AE6"/>
    <mergeCell ref="AF5:AL5"/>
    <mergeCell ref="X5:AD5"/>
    <mergeCell ref="K119:O119"/>
    <mergeCell ref="K120:O120"/>
    <mergeCell ref="BE119:BK119"/>
    <mergeCell ref="BE120:BK120"/>
    <mergeCell ref="AY5:AY6"/>
    <mergeCell ref="AZ5:BC5"/>
    <mergeCell ref="BD5:BD6"/>
    <mergeCell ref="BE5:BE6"/>
    <mergeCell ref="AY119:BC119"/>
    <mergeCell ref="AY120:BC120"/>
    <mergeCell ref="BF5:BK5"/>
    <mergeCell ref="BL5:BL6"/>
    <mergeCell ref="BT5:BT6"/>
    <mergeCell ref="BM119:BS119"/>
    <mergeCell ref="BM120:BS120"/>
    <mergeCell ref="BM5:BM6"/>
    <mergeCell ref="BN5:BS5"/>
    <mergeCell ref="K4:O4"/>
    <mergeCell ref="E4:I4"/>
    <mergeCell ref="Q4:U4"/>
    <mergeCell ref="W4:AC4"/>
    <mergeCell ref="AE4:AK4"/>
    <mergeCell ref="AM4:AQ4"/>
    <mergeCell ref="AS4:AW4"/>
    <mergeCell ref="AY4:BC4"/>
    <mergeCell ref="BE4:BK4"/>
    <mergeCell ref="BM4:BS4"/>
  </mergeCells>
  <conditionalFormatting sqref="AR7:AR117">
    <cfRule type="cellIs" dxfId="47" priority="4" stopIfTrue="1" operator="between">
      <formula>$AR$119</formula>
      <formula>3.826</formula>
    </cfRule>
    <cfRule type="containsBlanks" dxfId="46" priority="6" stopIfTrue="1">
      <formula>LEN(TRIM(AR7))=0</formula>
    </cfRule>
    <cfRule type="cellIs" dxfId="45" priority="4131" stopIfTrue="1" operator="greaterThanOrEqual">
      <formula>4.5</formula>
    </cfRule>
    <cfRule type="cellIs" dxfId="44" priority="4133" stopIfTrue="1" operator="between">
      <formula>$AR$119</formula>
      <formula>4.5</formula>
    </cfRule>
    <cfRule type="cellIs" dxfId="43" priority="4134" stopIfTrue="1" operator="between">
      <formula>3.5</formula>
      <formula>$AR$119</formula>
    </cfRule>
    <cfRule type="cellIs" dxfId="42" priority="4135" stopIfTrue="1" operator="lessThan">
      <formula>3.5</formula>
    </cfRule>
  </conditionalFormatting>
  <conditionalFormatting sqref="AX7:AX117">
    <cfRule type="cellIs" dxfId="41" priority="3" stopIfTrue="1" operator="between">
      <formula>$AX$119</formula>
      <formula>3.716</formula>
    </cfRule>
    <cfRule type="containsBlanks" dxfId="40" priority="5" stopIfTrue="1">
      <formula>LEN(TRIM(AX7))=0</formula>
    </cfRule>
    <cfRule type="cellIs" dxfId="39" priority="4141" stopIfTrue="1" operator="greaterThanOrEqual">
      <formula>4.5</formula>
    </cfRule>
    <cfRule type="cellIs" dxfId="38" priority="4143" stopIfTrue="1" operator="between">
      <formula>$AX$119</formula>
      <formula>4.5</formula>
    </cfRule>
    <cfRule type="cellIs" dxfId="37" priority="4144" stopIfTrue="1" operator="between">
      <formula>3.5</formula>
      <formula>$AX$119</formula>
    </cfRule>
    <cfRule type="cellIs" dxfId="36" priority="4145" stopIfTrue="1" operator="lessThan">
      <formula>3.5</formula>
    </cfRule>
  </conditionalFormatting>
  <conditionalFormatting sqref="P7:P117">
    <cfRule type="cellIs" dxfId="35" priority="4410" stopIfTrue="1" operator="greaterThanOrEqual">
      <formula>4.5</formula>
    </cfRule>
    <cfRule type="cellIs" dxfId="34" priority="4411" stopIfTrue="1" operator="between">
      <formula>$P$119</formula>
      <formula>4.5</formula>
    </cfRule>
    <cfRule type="cellIs" dxfId="33" priority="4412" stopIfTrue="1" operator="between">
      <formula>3.5</formula>
      <formula>$P$119</formula>
    </cfRule>
    <cfRule type="cellIs" dxfId="32" priority="4413" stopIfTrue="1" operator="lessThan">
      <formula>3.5</formula>
    </cfRule>
  </conditionalFormatting>
  <conditionalFormatting sqref="V7:V117">
    <cfRule type="cellIs" dxfId="31" priority="4418" stopIfTrue="1" operator="between">
      <formula>$V$119</formula>
      <formula>4.1117</formula>
    </cfRule>
    <cfRule type="cellIs" dxfId="30" priority="4419" stopIfTrue="1" operator="greaterThanOrEqual">
      <formula>4.5</formula>
    </cfRule>
    <cfRule type="cellIs" dxfId="29" priority="4420" stopIfTrue="1" operator="between">
      <formula>$V$119</formula>
      <formula>4.499</formula>
    </cfRule>
    <cfRule type="cellIs" dxfId="28" priority="4421" stopIfTrue="1" operator="between">
      <formula>3.5</formula>
      <formula>$V$119</formula>
    </cfRule>
    <cfRule type="cellIs" dxfId="27" priority="4422" stopIfTrue="1" operator="lessThan">
      <formula>3.5</formula>
    </cfRule>
  </conditionalFormatting>
  <conditionalFormatting sqref="BD7:BD117">
    <cfRule type="containsBlanks" dxfId="26" priority="4430" stopIfTrue="1">
      <formula>LEN(TRIM(BD7))=0</formula>
    </cfRule>
    <cfRule type="cellIs" dxfId="25" priority="4431" stopIfTrue="1" operator="greaterThanOrEqual">
      <formula>4.5</formula>
    </cfRule>
    <cfRule type="cellIs" dxfId="24" priority="4432" stopIfTrue="1" operator="between">
      <formula>$BD$119</formula>
      <formula>4.499</formula>
    </cfRule>
    <cfRule type="cellIs" dxfId="23" priority="4433" stopIfTrue="1" operator="between">
      <formula>3.5</formula>
      <formula>$BD$119</formula>
    </cfRule>
    <cfRule type="cellIs" dxfId="22" priority="4434" stopIfTrue="1" operator="lessThan">
      <formula>3.5</formula>
    </cfRule>
    <cfRule type="cellIs" dxfId="21" priority="2" operator="between">
      <formula>$BD$119</formula>
      <formula>"3.976"</formula>
    </cfRule>
  </conditionalFormatting>
  <conditionalFormatting sqref="BL7:BL117">
    <cfRule type="containsBlanks" dxfId="20" priority="4442" stopIfTrue="1">
      <formula>LEN(TRIM(BL7))=0</formula>
    </cfRule>
    <cfRule type="cellIs" dxfId="19" priority="4443" stopIfTrue="1" operator="lessThan">
      <formula>50</formula>
    </cfRule>
    <cfRule type="cellIs" dxfId="18" priority="4444" stopIfTrue="1" operator="between">
      <formula>50</formula>
      <formula>$BL$119</formula>
    </cfRule>
    <cfRule type="cellIs" dxfId="17" priority="4445" stopIfTrue="1" operator="between">
      <formula>$BL$119</formula>
      <formula>74.99</formula>
    </cfRule>
    <cfRule type="cellIs" dxfId="16" priority="4446" stopIfTrue="1" operator="greaterThanOrEqual">
      <formula>75</formula>
    </cfRule>
    <cfRule type="cellIs" dxfId="15" priority="12" stopIfTrue="1" operator="between">
      <formula>$BL$119</formula>
      <formula>53.945</formula>
    </cfRule>
  </conditionalFormatting>
  <conditionalFormatting sqref="BT7:BT117">
    <cfRule type="containsBlanks" dxfId="14" priority="4452" stopIfTrue="1">
      <formula>LEN(TRIM(BT7))=0</formula>
    </cfRule>
    <cfRule type="cellIs" dxfId="13" priority="4453" stopIfTrue="1" operator="lessThan">
      <formula>50</formula>
    </cfRule>
    <cfRule type="cellIs" dxfId="12" priority="4454" stopIfTrue="1" operator="between">
      <formula>$BT$119</formula>
      <formula>50</formula>
    </cfRule>
    <cfRule type="cellIs" dxfId="11" priority="4455" stopIfTrue="1" operator="between">
      <formula>75</formula>
      <formula>$BT$119</formula>
    </cfRule>
    <cfRule type="cellIs" dxfId="10" priority="4456" stopIfTrue="1" operator="greaterThanOrEqual">
      <formula>75</formula>
    </cfRule>
    <cfRule type="cellIs" dxfId="9" priority="1" operator="between">
      <formula>$BT$119</formula>
      <formula>60.116</formula>
    </cfRule>
  </conditionalFormatting>
  <conditionalFormatting sqref="J7:J117">
    <cfRule type="cellIs" dxfId="8" priority="4093" stopIfTrue="1" operator="greaterThanOrEqual">
      <formula>4.5</formula>
    </cfRule>
    <cfRule type="cellIs" dxfId="7" priority="4094" stopIfTrue="1" operator="between">
      <formula>$J$119</formula>
      <formula>4.499</formula>
    </cfRule>
    <cfRule type="cellIs" dxfId="6" priority="4095" stopIfTrue="1" operator="between">
      <formula>3.5</formula>
      <formula>$J$119</formula>
    </cfRule>
    <cfRule type="cellIs" dxfId="5" priority="4096" stopIfTrue="1" operator="lessThan">
      <formula>3.5</formula>
    </cfRule>
  </conditionalFormatting>
  <conditionalFormatting sqref="AL7:AL117 AD7:AD117">
    <cfRule type="containsBlanks" dxfId="4" priority="7">
      <formula>LEN(TRIM(AD7))=0</formula>
    </cfRule>
    <cfRule type="cellIs" dxfId="3" priority="8" operator="lessThan">
      <formula>75</formula>
    </cfRule>
    <cfRule type="cellIs" dxfId="2" priority="9" operator="between">
      <formula>75</formula>
      <formula>90</formula>
    </cfRule>
    <cfRule type="cellIs" dxfId="1" priority="10" operator="between">
      <formula>90</formula>
      <formula>99</formula>
    </cfRule>
    <cfRule type="cellIs" dxfId="0" priority="11" operator="between">
      <formula>99</formula>
      <formula>100</formula>
    </cfRule>
  </conditionalFormatting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2024 ИТОГИ-4-9-11</vt:lpstr>
      <vt:lpstr>Диаграммы</vt:lpstr>
      <vt:lpstr>2024 Расклад</vt:lpstr>
    </vt:vector>
  </TitlesOfParts>
  <Company>DNS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gala</dc:creator>
  <cp:lastModifiedBy>gala</cp:lastModifiedBy>
  <cp:lastPrinted>2018-06-19T09:26:21Z</cp:lastPrinted>
  <dcterms:created xsi:type="dcterms:W3CDTF">2017-12-19T03:05:30Z</dcterms:created>
  <dcterms:modified xsi:type="dcterms:W3CDTF">2024-09-24T07:43:26Z</dcterms:modified>
</cp:coreProperties>
</file>